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mc:AlternateContent xmlns:mc="http://schemas.openxmlformats.org/markup-compatibility/2006">
    <mc:Choice Requires="x15">
      <x15ac:absPath xmlns:x15ac="http://schemas.microsoft.com/office/spreadsheetml/2010/11/ac" url="https://d.docs.live.net/4ddb16db6848e39a/Documents/AAMF/GT/Carbone REDII/2BS/Déploiement SV 2BS/"/>
    </mc:Choice>
  </mc:AlternateContent>
  <xr:revisionPtr revIDLastSave="202" documentId="8_{8C915305-45BA-4F0A-8ECC-4C5B8DF1CC53}" xr6:coauthVersionLast="47" xr6:coauthVersionMax="47" xr10:uidLastSave="{590E8759-037B-4CEA-B09D-CF8CBF2BF47D}"/>
  <bookViews>
    <workbookView xWindow="-108" yWindow="-108" windowWidth="23256" windowHeight="12456" xr2:uid="{00000000-000D-0000-FFFF-FFFF00000000}"/>
  </bookViews>
  <sheets>
    <sheet name="Bilan Lot XX-23" sheetId="1" r:id="rId1"/>
    <sheet name="Méthodologie" sheetId="2" r:id="rId2"/>
    <sheet name="Liste" sheetId="3" r:id="rId3"/>
  </sheets>
  <definedNames>
    <definedName name="choix">Liste!$C$1:$C$2</definedName>
    <definedName name="Typologie">Liste!$A$1:$A$3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jtKPGbBiD0xJorg0EeQ/Csr1V9RQ=="/>
    </ext>
  </extLst>
</workbook>
</file>

<file path=xl/calcChain.xml><?xml version="1.0" encoding="utf-8"?>
<calcChain xmlns="http://schemas.openxmlformats.org/spreadsheetml/2006/main">
  <c r="L29" i="1" l="1"/>
  <c r="L30" i="1"/>
  <c r="L31" i="1"/>
  <c r="L32" i="1"/>
  <c r="L33" i="1"/>
  <c r="L34" i="1"/>
  <c r="L35" i="1"/>
  <c r="L36" i="1"/>
  <c r="L37" i="1"/>
  <c r="L28" i="1"/>
  <c r="K38" i="1"/>
  <c r="K29" i="1"/>
  <c r="K30" i="1"/>
  <c r="K31" i="1"/>
  <c r="K32" i="1"/>
  <c r="K33" i="1"/>
  <c r="K34" i="1"/>
  <c r="K35" i="1"/>
  <c r="K36" i="1"/>
  <c r="K37" i="1"/>
  <c r="K28" i="1"/>
  <c r="I42" i="1"/>
  <c r="I49" i="1" s="1"/>
  <c r="J28" i="1"/>
  <c r="F38" i="1"/>
  <c r="M18" i="1"/>
  <c r="E18" i="1"/>
  <c r="P37" i="1"/>
  <c r="J37" i="1"/>
  <c r="I37" i="1"/>
  <c r="P36" i="1"/>
  <c r="J36" i="1"/>
  <c r="I36" i="1"/>
  <c r="P35" i="1"/>
  <c r="J35" i="1"/>
  <c r="I35" i="1"/>
  <c r="P34" i="1"/>
  <c r="J34" i="1"/>
  <c r="I34" i="1"/>
  <c r="P33" i="1"/>
  <c r="J33" i="1"/>
  <c r="I33" i="1"/>
  <c r="P32" i="1"/>
  <c r="J32" i="1"/>
  <c r="I32" i="1"/>
  <c r="P31" i="1"/>
  <c r="J31" i="1"/>
  <c r="I31" i="1"/>
  <c r="P30" i="1"/>
  <c r="J30" i="1"/>
  <c r="I30" i="1"/>
  <c r="P29" i="1"/>
  <c r="J29" i="1"/>
  <c r="I29" i="1"/>
  <c r="P28" i="1"/>
  <c r="I28" i="1"/>
  <c r="G18" i="1"/>
  <c r="I50" i="1" l="1"/>
  <c r="F22" i="1"/>
  <c r="H22" i="1" s="1"/>
  <c r="I22" i="1" s="1"/>
  <c r="I38" i="1"/>
  <c r="C46" i="1" s="1"/>
  <c r="C41" i="1"/>
  <c r="I52" i="1"/>
  <c r="I53" i="1"/>
  <c r="I54" i="1"/>
  <c r="P38" i="1"/>
  <c r="C47" i="1" s="1"/>
  <c r="J38" i="1"/>
  <c r="I51" i="1"/>
  <c r="C50" i="1" l="1"/>
  <c r="L38" i="1" l="1"/>
</calcChain>
</file>

<file path=xl/sharedStrings.xml><?xml version="1.0" encoding="utf-8"?>
<sst xmlns="http://schemas.openxmlformats.org/spreadsheetml/2006/main" count="146" uniqueCount="91">
  <si>
    <t>Périmètre 1 : du pont bascul à l'incorporateur du process</t>
  </si>
  <si>
    <t>Substrat</t>
  </si>
  <si>
    <t>Collecte (entrée site)</t>
  </si>
  <si>
    <t>Nom détaillé</t>
  </si>
  <si>
    <t>Typologie REDII</t>
  </si>
  <si>
    <t>Durable (critère terres)</t>
  </si>
  <si>
    <t>Date
de collecte</t>
  </si>
  <si>
    <t>Id Livraison</t>
  </si>
  <si>
    <t>Facteur d'émission
(gCO2eq/Tmb)</t>
  </si>
  <si>
    <t>Distance de collecte (km)</t>
  </si>
  <si>
    <t>Présence 
d'une PoS</t>
  </si>
  <si>
    <t>Auto-déclaration</t>
  </si>
  <si>
    <t>Seigle (CIVE)</t>
  </si>
  <si>
    <t>Biomasse Agricole</t>
  </si>
  <si>
    <t>oui</t>
  </si>
  <si>
    <t>non</t>
  </si>
  <si>
    <t>Pulpes betteraves</t>
  </si>
  <si>
    <t>Déchets/Résidus</t>
  </si>
  <si>
    <t>Ensilage Maïs</t>
  </si>
  <si>
    <t>Total</t>
  </si>
  <si>
    <t>Bilan matière des stockages de l'installation (en t)</t>
  </si>
  <si>
    <t>Sortie - Entrée</t>
  </si>
  <si>
    <t>Quantité de stock initial</t>
  </si>
  <si>
    <t xml:space="preserve">Variation </t>
  </si>
  <si>
    <t>Quantité de stock final</t>
  </si>
  <si>
    <t>Périmètre 2 : de l'incorporateur à la sortie du process (gaz +digestat)</t>
  </si>
  <si>
    <t>Incorporation (entrée process)</t>
  </si>
  <si>
    <t xml:space="preserve">Production biogaz (sortie CO2 + CH4) </t>
  </si>
  <si>
    <t>Digestat (sortie liquide / solide / brut)</t>
  </si>
  <si>
    <t>Date 
incorporation</t>
  </si>
  <si>
    <t>Matière brute incorporée (Tmb)</t>
  </si>
  <si>
    <t>Potentiel Biométhane 
(Nm3 CH4)/(T MB)</t>
  </si>
  <si>
    <t>%Méthane dans le biogaz</t>
  </si>
  <si>
    <t>biogaz 
(en tonne)</t>
  </si>
  <si>
    <t>équivalent  MWh PCS du biogaz</t>
  </si>
  <si>
    <t>Date de sortie liquide / solide</t>
  </si>
  <si>
    <t xml:space="preserve">Volume </t>
  </si>
  <si>
    <t>Densité digestat</t>
  </si>
  <si>
    <t>Tonnage sorti</t>
  </si>
  <si>
    <t>Énergie théorique produite par le lot</t>
  </si>
  <si>
    <t>Intrants</t>
  </si>
  <si>
    <t xml:space="preserve">PCS bioCH4 </t>
  </si>
  <si>
    <t>Kwh/Nm3</t>
  </si>
  <si>
    <t>Eaux pluviales</t>
  </si>
  <si>
    <t>Nm3</t>
  </si>
  <si>
    <t>Eaux de lavages</t>
  </si>
  <si>
    <t>Rendement cogé élec</t>
  </si>
  <si>
    <t>Autoconso élec</t>
  </si>
  <si>
    <t>part de l'électricité autoconsommée</t>
  </si>
  <si>
    <t>Valorisation de la thermie cogé</t>
  </si>
  <si>
    <t>part du biogaz valorisé en chaleur (rendement thermique moteur x % valorisé)</t>
  </si>
  <si>
    <t>Biogaz</t>
  </si>
  <si>
    <t>Autoconso chaudière</t>
  </si>
  <si>
    <t>% bioCH4</t>
  </si>
  <si>
    <t>Digestat</t>
  </si>
  <si>
    <t>Rendement épuration bioCH4</t>
  </si>
  <si>
    <t>Part bioCH4 converti en GNV</t>
  </si>
  <si>
    <t>Bilan (en t)</t>
  </si>
  <si>
    <t>lot cogé + bioGNV</t>
  </si>
  <si>
    <t>MWh</t>
  </si>
  <si>
    <t>pas d'autconso chaudière dans le calcul</t>
  </si>
  <si>
    <t>lot bioCh4 + bioGNV</t>
  </si>
  <si>
    <t xml:space="preserve"> lot bioCH4</t>
  </si>
  <si>
    <t xml:space="preserve"> lot cogé</t>
  </si>
  <si>
    <t>connaître la quantité de digestat stockée en début et fin de lot (digesteur + fosse)</t>
  </si>
  <si>
    <t>Énergie facturée</t>
  </si>
  <si>
    <t>tout inclus (chaleur, biométhane, électricité, GNV)</t>
  </si>
  <si>
    <t>Renommer la feuille du bilan en fonction de la date de début du lot en question. Les saisies se font sur les cellules avec un fond clair. Les autres cellules se calculent automatiquement.
Pour suivre l'activité de méthanisation deux bilans matières sont nécessaires. Le premier bilan sur les matières stockées sur site, périmètre allant du pont bascul jusqu'à l'incorparation dans le process. Le second prend le relais depuis l'incorporateur jusqu'aux sorties du process (biogaz + digestat) le stockage du digastat est inclus dans ce périmètre. 
Les présents bilans matières sont à dissocier du bilan gaz à effet de serre de l'unité pour lequel sont demandés les facteurs d'émissions de chaque produit/co-produit ou à défaut de l'itinéraire technique cultural lorsqu'il s'agit de biomasse agricole. Néanmoins ces tableaux sont une bonne agrégation des données pour permettre de lancer le calculateur GES de la plateforme mise en ligne par FGR.</t>
  </si>
  <si>
    <t>Bilan des matières stockées</t>
  </si>
  <si>
    <t>Bilan matière du procédés de méthanisation</t>
  </si>
  <si>
    <t>Le second bilan (bleu &amp; vert) identifie  dans la période du lot les matières incorporées dans le procédés, les entrées en eau (dilution lavage, pluviale) et les sorties du procédés (biogaz, digestat). Une ligne correspond à une pesée en incorporation (ration moyenne reprenant les caractéristiques de toutes les matières incorporées) ou une matière du lot en question. Le tableau des incorporations de matières sert également de valeur de sortie du périmètre du premier bilan (stockage). Les digesteurs constituent eux-même un volume de stockage intermédiaire. Compte tenu du fonctionnement en continu le bilan doit considérer un possible déséquilibre entre les entrées et les sorties. Ce déséquilibre est à justifier par l'exploitant (par exemple : monter en charge du procédés, période d'épandage saisonnière, changement de régime de fonctionnement,...).</t>
  </si>
  <si>
    <t>Ce second bilan matière est complété d'un bilan énergétique théorique (jaune) qui renvoie la valeur de production théorique de l'installation en MWh. Tout écart avec les mesures et la facturation de l'unité doit pouvoir être justifié par l'exploitant (par exemple : utilisation de la torchère, rendement du procédés différent des potentiels biométhane). Pour un intrant particulier classé non-durable, la colonne "équivalent MWh" renvoie la valeur théorique d'énergie produite par cette intrant spécifiquement et donc la quote-part associée du lot énergétique.</t>
  </si>
  <si>
    <t>Produit/co-produit</t>
  </si>
  <si>
    <t>% de durable</t>
  </si>
  <si>
    <t>Stock initial (t MB)</t>
  </si>
  <si>
    <t>Pesée (t MB)</t>
  </si>
  <si>
    <t>Légumes invariés</t>
  </si>
  <si>
    <t xml:space="preserve"> lot cogé : part élec</t>
  </si>
  <si>
    <t xml:space="preserve"> lot cogé :  part chaleur</t>
  </si>
  <si>
    <t>Torchère</t>
  </si>
  <si>
    <t>Négoce</t>
  </si>
  <si>
    <t>tonnage vendu (t MB)</t>
  </si>
  <si>
    <t>Le premier bilan (bleu &amp; orange) identifie clairement la matière arrivant sur site dans la période de 3 mois du lot (12 mois si uniquement biomasse agricole). Une ligne correspond à une pesée ou un fournisseur. L'auditeur peut demander à remonter la trace d'un bon de pesée dans ce tableau.
L'exploitant doit pouvoir justifier du caractère durable des intrants (parcelles utilisées pour la biomasse agricole, autodéclaration des fournisseurs, ...). En cas d'intrant non durable (surligné en rouge) l'exploitant peut identifier clairement la limite physique du stock correspond.
L'exploitant doit pouvoir justifier le cas échéant du caractère "déchets/résidus" des intrants (autodéclaration déchets). Entre autre la colonne "distance de collecte" peut intervenir dans la caractérisation d'un déchet/résidu, cf. arbre de décision du schéma volontaire 2BS.
La dernière colonne est utilisé pour les activités dites "de négoce" sur l'installation de stockage. Les flux sortants du stockage vers un tiers doivent y être mentionnés</t>
  </si>
  <si>
    <t>Note explicative du bilan matière AAMF V2 datant du 22 août 2023</t>
  </si>
  <si>
    <t>Entrées vers process (en t)</t>
  </si>
  <si>
    <t>Sortie process (en t)</t>
  </si>
  <si>
    <t>Variation de stockage des digestats (sortie pour épandage)</t>
  </si>
  <si>
    <t>Lot bioCH4 durable</t>
  </si>
  <si>
    <r>
      <t xml:space="preserve">équivalent  MWh PCS  </t>
    </r>
    <r>
      <rPr>
        <b/>
        <sz val="11"/>
        <rFont val="Calibri"/>
        <family val="2"/>
      </rPr>
      <t>durable facturé</t>
    </r>
  </si>
  <si>
    <r>
      <t xml:space="preserve">équivalent  MWh PCS du biogaz </t>
    </r>
    <r>
      <rPr>
        <b/>
        <sz val="11"/>
        <rFont val="Calibri"/>
        <family val="2"/>
      </rPr>
      <t xml:space="preserve">durable </t>
    </r>
  </si>
  <si>
    <t>Part de chaque substrat dans la facturation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</si>
</sst>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d/m/yyyy"/>
    <numFmt numFmtId="166" formatCode="_-* #,##0.0_-;\-* #,##0.0_-;_-* &quot;-&quot;??_-;_-@"/>
    <numFmt numFmtId="167" formatCode="0.0"/>
    <numFmt numFmtId="168" formatCode="_-* #,##0\ _€_-;\-* #,##0\ _€_-;_-* &quot;-&quot;??\ _€_-;_-@_-"/>
    <numFmt numFmtId="169" formatCode="_-* #,##0.0\ _€_-;\-* #,##0.0\ _€_-;_-* &quot;-&quot;??\ _€_-;_-@_-"/>
  </numFmts>
  <fonts count="13" x14ac:knownFonts="1">
    <font>
      <sz val="11"/>
      <color theme="1"/>
      <name val="Calibri"/>
      <scheme val="minor"/>
    </font>
    <font>
      <sz val="11"/>
      <color theme="1"/>
      <name val="Calibri"/>
      <family val="2"/>
      <scheme val="minor"/>
    </font>
    <font>
      <b/>
      <sz val="11"/>
      <color theme="1"/>
      <name val="Calibri"/>
      <family val="2"/>
    </font>
    <font>
      <sz val="11"/>
      <color theme="1"/>
      <name val="Calibri"/>
      <family val="2"/>
    </font>
    <font>
      <sz val="11"/>
      <name val="Calibri"/>
      <family val="2"/>
    </font>
    <font>
      <sz val="10"/>
      <color theme="1"/>
      <name val="Calibri"/>
      <family val="2"/>
    </font>
    <font>
      <sz val="8"/>
      <color rgb="FF4F595F"/>
      <name val="Courier New"/>
      <family val="3"/>
    </font>
    <font>
      <sz val="9"/>
      <color rgb="FF757070"/>
      <name val="Calibri"/>
      <family val="2"/>
    </font>
    <font>
      <sz val="11"/>
      <color theme="1"/>
      <name val="Calibri"/>
      <family val="2"/>
      <scheme val="minor"/>
    </font>
    <font>
      <sz val="11"/>
      <color theme="1"/>
      <name val="Calibri"/>
      <family val="2"/>
      <scheme val="minor"/>
    </font>
    <font>
      <sz val="11"/>
      <color theme="1"/>
      <name val="Calibri"/>
      <family val="2"/>
      <scheme val="minor"/>
    </font>
    <font>
      <b/>
      <sz val="11"/>
      <name val="Calibri"/>
      <family val="2"/>
    </font>
    <font>
      <i/>
      <sz val="11"/>
      <color theme="1"/>
      <name val="Calibri"/>
      <family val="2"/>
    </font>
  </fonts>
  <fills count="16">
    <fill>
      <patternFill patternType="none"/>
    </fill>
    <fill>
      <patternFill patternType="gray125"/>
    </fill>
    <fill>
      <patternFill patternType="solid">
        <fgColor theme="4"/>
        <bgColor theme="4"/>
      </patternFill>
    </fill>
    <fill>
      <patternFill patternType="solid">
        <fgColor theme="5"/>
        <bgColor theme="5"/>
      </patternFill>
    </fill>
    <fill>
      <patternFill patternType="solid">
        <fgColor rgb="FFDEEAF6"/>
        <bgColor rgb="FFDEEAF6"/>
      </patternFill>
    </fill>
    <fill>
      <patternFill patternType="solid">
        <fgColor rgb="FFFBE4D5"/>
        <bgColor rgb="FFFBE4D5"/>
      </patternFill>
    </fill>
    <fill>
      <patternFill patternType="solid">
        <fgColor rgb="FFE2EFD9"/>
        <bgColor rgb="FFE2EFD9"/>
      </patternFill>
    </fill>
    <fill>
      <patternFill patternType="solid">
        <fgColor theme="9"/>
        <bgColor theme="9"/>
      </patternFill>
    </fill>
    <fill>
      <patternFill patternType="solid">
        <fgColor theme="7"/>
        <bgColor theme="7"/>
      </patternFill>
    </fill>
    <fill>
      <patternFill patternType="solid">
        <fgColor rgb="FFFEF2CB"/>
        <bgColor rgb="FFFEF2CB"/>
      </patternFill>
    </fill>
    <fill>
      <patternFill patternType="solid">
        <fgColor rgb="FFFFD965"/>
        <bgColor rgb="FFFFD965"/>
      </patternFill>
    </fill>
    <fill>
      <patternFill patternType="solid">
        <fgColor theme="6"/>
        <bgColor indexed="64"/>
      </patternFill>
    </fill>
    <fill>
      <patternFill patternType="solid">
        <fgColor theme="7"/>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5" tint="0.79998168889431442"/>
        <bgColor rgb="FFFBE4D5"/>
      </patternFill>
    </fill>
  </fills>
  <borders count="4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diagonal/>
    </border>
    <border>
      <left/>
      <right style="thin">
        <color rgb="FF000000"/>
      </right>
      <top/>
      <bottom/>
      <diagonal/>
    </border>
    <border>
      <left/>
      <right style="thin">
        <color rgb="FF000000"/>
      </right>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s>
  <cellStyleXfs count="3">
    <xf numFmtId="0" fontId="0" fillId="0" borderId="0"/>
    <xf numFmtId="164" fontId="9" fillId="0" borderId="0" applyFont="0" applyFill="0" applyBorder="0" applyAlignment="0" applyProtection="0"/>
    <xf numFmtId="9" fontId="10" fillId="0" borderId="0" applyFont="0" applyFill="0" applyBorder="0" applyAlignment="0" applyProtection="0"/>
  </cellStyleXfs>
  <cellXfs count="165">
    <xf numFmtId="0" fontId="0" fillId="0" borderId="0" xfId="0"/>
    <xf numFmtId="0" fontId="2" fillId="0" borderId="0" xfId="0" applyFont="1" applyAlignment="1">
      <alignment horizontal="center"/>
    </xf>
    <xf numFmtId="0" fontId="3" fillId="2" borderId="4" xfId="0" applyFont="1" applyFill="1" applyBorder="1" applyAlignment="1">
      <alignment wrapText="1"/>
    </xf>
    <xf numFmtId="0" fontId="3" fillId="3" borderId="4" xfId="0" applyFont="1" applyFill="1" applyBorder="1" applyAlignment="1">
      <alignment wrapText="1"/>
    </xf>
    <xf numFmtId="0" fontId="5" fillId="3" borderId="4" xfId="0" applyFont="1" applyFill="1" applyBorder="1" applyAlignment="1">
      <alignment wrapText="1"/>
    </xf>
    <xf numFmtId="0" fontId="3" fillId="0" borderId="0" xfId="0" applyFont="1" applyAlignment="1">
      <alignment horizontal="center" vertical="center" wrapText="1"/>
    </xf>
    <xf numFmtId="0" fontId="3" fillId="4" borderId="5" xfId="0" applyFont="1" applyFill="1" applyBorder="1"/>
    <xf numFmtId="0" fontId="3" fillId="4" borderId="6" xfId="0" applyFont="1" applyFill="1" applyBorder="1"/>
    <xf numFmtId="0" fontId="3" fillId="4" borderId="7" xfId="0" applyFont="1" applyFill="1" applyBorder="1"/>
    <xf numFmtId="0" fontId="3" fillId="5" borderId="6" xfId="0" applyFont="1" applyFill="1" applyBorder="1"/>
    <xf numFmtId="1" fontId="3" fillId="5" borderId="6" xfId="0" applyNumberFormat="1" applyFont="1" applyFill="1" applyBorder="1"/>
    <xf numFmtId="165" fontId="3" fillId="5" borderId="6" xfId="0" applyNumberFormat="1" applyFont="1" applyFill="1" applyBorder="1"/>
    <xf numFmtId="1" fontId="3" fillId="0" borderId="0" xfId="0" applyNumberFormat="1" applyFont="1"/>
    <xf numFmtId="0" fontId="3" fillId="4" borderId="8" xfId="0" applyFont="1" applyFill="1" applyBorder="1"/>
    <xf numFmtId="0" fontId="3" fillId="4" borderId="9" xfId="0" applyFont="1" applyFill="1" applyBorder="1"/>
    <xf numFmtId="0" fontId="3" fillId="4" borderId="10" xfId="0" applyFont="1" applyFill="1" applyBorder="1"/>
    <xf numFmtId="0" fontId="3" fillId="5" borderId="9" xfId="0" applyFont="1" applyFill="1" applyBorder="1"/>
    <xf numFmtId="1" fontId="3" fillId="5" borderId="9" xfId="0" applyNumberFormat="1" applyFont="1" applyFill="1" applyBorder="1"/>
    <xf numFmtId="165" fontId="3" fillId="5" borderId="9" xfId="0" applyNumberFormat="1" applyFont="1" applyFill="1" applyBorder="1"/>
    <xf numFmtId="0" fontId="3" fillId="0" borderId="0" xfId="0" applyFont="1" applyAlignment="1">
      <alignment horizontal="center"/>
    </xf>
    <xf numFmtId="1" fontId="3" fillId="0" borderId="0" xfId="0" applyNumberFormat="1" applyFont="1" applyAlignment="1">
      <alignment horizontal="center"/>
    </xf>
    <xf numFmtId="0" fontId="3" fillId="4" borderId="11" xfId="0" applyFont="1" applyFill="1" applyBorder="1"/>
    <xf numFmtId="0" fontId="3" fillId="4" borderId="12" xfId="0" applyFont="1" applyFill="1" applyBorder="1"/>
    <xf numFmtId="0" fontId="3" fillId="4" borderId="13" xfId="0" applyFont="1" applyFill="1" applyBorder="1"/>
    <xf numFmtId="0" fontId="2" fillId="0" borderId="1" xfId="0" applyFont="1" applyBorder="1"/>
    <xf numFmtId="0" fontId="2" fillId="0" borderId="2" xfId="0" applyFont="1" applyBorder="1"/>
    <xf numFmtId="0" fontId="2" fillId="0" borderId="3" xfId="0" applyFont="1" applyBorder="1"/>
    <xf numFmtId="0" fontId="2" fillId="0" borderId="0" xfId="0" applyFont="1"/>
    <xf numFmtId="0" fontId="6" fillId="0" borderId="0" xfId="0" applyFont="1"/>
    <xf numFmtId="0" fontId="3" fillId="0" borderId="0" xfId="0" applyFont="1" applyAlignment="1">
      <alignment horizontal="center" wrapText="1"/>
    </xf>
    <xf numFmtId="0" fontId="3" fillId="7" borderId="4" xfId="0" applyFont="1" applyFill="1" applyBorder="1" applyAlignment="1">
      <alignment wrapText="1"/>
    </xf>
    <xf numFmtId="0" fontId="3" fillId="8" borderId="4" xfId="0" applyFont="1" applyFill="1" applyBorder="1" applyAlignment="1">
      <alignment wrapText="1"/>
    </xf>
    <xf numFmtId="0" fontId="3" fillId="6" borderId="7" xfId="0" applyFont="1" applyFill="1" applyBorder="1"/>
    <xf numFmtId="0" fontId="3" fillId="9" borderId="8" xfId="0" applyFont="1" applyFill="1" applyBorder="1"/>
    <xf numFmtId="9" fontId="3" fillId="9" borderId="9" xfId="0" applyNumberFormat="1" applyFont="1" applyFill="1" applyBorder="1"/>
    <xf numFmtId="2" fontId="3" fillId="10" borderId="10" xfId="0" applyNumberFormat="1" applyFont="1" applyFill="1" applyBorder="1"/>
    <xf numFmtId="166" fontId="3" fillId="10" borderId="10" xfId="0" applyNumberFormat="1" applyFont="1" applyFill="1" applyBorder="1"/>
    <xf numFmtId="165" fontId="3" fillId="9" borderId="8" xfId="0" applyNumberFormat="1" applyFont="1" applyFill="1" applyBorder="1"/>
    <xf numFmtId="0" fontId="3" fillId="9" borderId="9" xfId="0" applyFont="1" applyFill="1" applyBorder="1"/>
    <xf numFmtId="0" fontId="3" fillId="10" borderId="10" xfId="0" applyFont="1" applyFill="1" applyBorder="1"/>
    <xf numFmtId="0" fontId="3" fillId="6" borderId="10" xfId="0" applyFont="1" applyFill="1" applyBorder="1"/>
    <xf numFmtId="0" fontId="3" fillId="6" borderId="13" xfId="0" applyFont="1" applyFill="1" applyBorder="1"/>
    <xf numFmtId="0" fontId="3" fillId="9" borderId="11" xfId="0" applyFont="1" applyFill="1" applyBorder="1"/>
    <xf numFmtId="9" fontId="3" fillId="9" borderId="12" xfId="0" applyNumberFormat="1" applyFont="1" applyFill="1" applyBorder="1"/>
    <xf numFmtId="2" fontId="3" fillId="10" borderId="13" xfId="0" applyNumberFormat="1" applyFont="1" applyFill="1" applyBorder="1"/>
    <xf numFmtId="0" fontId="3" fillId="9" borderId="12" xfId="0" applyFont="1" applyFill="1" applyBorder="1"/>
    <xf numFmtId="0" fontId="3" fillId="10" borderId="13" xfId="0" applyFont="1" applyFill="1" applyBorder="1"/>
    <xf numFmtId="167" fontId="2" fillId="0" borderId="3" xfId="0" applyNumberFormat="1" applyFont="1" applyBorder="1"/>
    <xf numFmtId="1" fontId="2" fillId="0" borderId="3" xfId="0" applyNumberFormat="1" applyFont="1" applyBorder="1"/>
    <xf numFmtId="2" fontId="2" fillId="0" borderId="2" xfId="0" applyNumberFormat="1" applyFont="1" applyBorder="1"/>
    <xf numFmtId="0" fontId="3" fillId="0" borderId="17" xfId="0" applyFont="1" applyBorder="1"/>
    <xf numFmtId="0" fontId="3" fillId="0" borderId="18" xfId="0" applyFont="1" applyBorder="1"/>
    <xf numFmtId="0" fontId="8" fillId="0" borderId="0" xfId="0" applyFont="1"/>
    <xf numFmtId="0" fontId="3" fillId="0" borderId="20" xfId="0" applyFont="1" applyBorder="1"/>
    <xf numFmtId="167" fontId="3" fillId="0" borderId="18" xfId="0" applyNumberFormat="1" applyFont="1" applyBorder="1"/>
    <xf numFmtId="0" fontId="3" fillId="0" borderId="15" xfId="0" applyFont="1" applyBorder="1"/>
    <xf numFmtId="1" fontId="3" fillId="0" borderId="21" xfId="0" applyNumberFormat="1" applyFont="1" applyBorder="1"/>
    <xf numFmtId="0" fontId="3" fillId="0" borderId="21" xfId="0" applyFont="1" applyBorder="1"/>
    <xf numFmtId="9" fontId="3" fillId="0" borderId="25" xfId="0" applyNumberFormat="1" applyFont="1" applyBorder="1"/>
    <xf numFmtId="0" fontId="3" fillId="0" borderId="3" xfId="0" applyFont="1" applyBorder="1"/>
    <xf numFmtId="0" fontId="3" fillId="0" borderId="14" xfId="0" applyFont="1" applyBorder="1"/>
    <xf numFmtId="1" fontId="3" fillId="0" borderId="15" xfId="0" applyNumberFormat="1" applyFont="1" applyBorder="1"/>
    <xf numFmtId="0" fontId="3" fillId="0" borderId="0" xfId="0" applyFont="1" applyAlignment="1">
      <alignment horizontal="left"/>
    </xf>
    <xf numFmtId="0" fontId="4" fillId="0" borderId="15" xfId="0" applyFont="1" applyBorder="1"/>
    <xf numFmtId="0" fontId="4" fillId="0" borderId="28" xfId="0" applyFont="1" applyBorder="1"/>
    <xf numFmtId="0" fontId="4" fillId="0" borderId="29" xfId="0" applyFont="1" applyBorder="1"/>
    <xf numFmtId="14" fontId="3" fillId="6" borderId="6" xfId="0" applyNumberFormat="1" applyFont="1" applyFill="1" applyBorder="1"/>
    <xf numFmtId="14" fontId="3" fillId="6" borderId="9" xfId="0" applyNumberFormat="1" applyFont="1" applyFill="1" applyBorder="1"/>
    <xf numFmtId="14" fontId="3" fillId="6" borderId="12" xfId="0" applyNumberFormat="1" applyFont="1" applyFill="1" applyBorder="1"/>
    <xf numFmtId="168" fontId="8" fillId="0" borderId="0" xfId="1" applyNumberFormat="1" applyFont="1"/>
    <xf numFmtId="164" fontId="3" fillId="0" borderId="2" xfId="1" applyFont="1" applyBorder="1"/>
    <xf numFmtId="164" fontId="3" fillId="0" borderId="26" xfId="1" applyFont="1" applyBorder="1"/>
    <xf numFmtId="164" fontId="3" fillId="9" borderId="30" xfId="1" applyFont="1" applyFill="1" applyBorder="1"/>
    <xf numFmtId="0" fontId="0" fillId="0" borderId="0" xfId="0" applyAlignment="1">
      <alignment wrapText="1"/>
    </xf>
    <xf numFmtId="0" fontId="4" fillId="0" borderId="9" xfId="0" applyFont="1" applyBorder="1"/>
    <xf numFmtId="0" fontId="3" fillId="0" borderId="9" xfId="0" applyFont="1" applyBorder="1"/>
    <xf numFmtId="0" fontId="3" fillId="6" borderId="9" xfId="0" applyFont="1" applyFill="1" applyBorder="1"/>
    <xf numFmtId="167" fontId="3" fillId="0" borderId="9" xfId="0" applyNumberFormat="1" applyFont="1" applyBorder="1"/>
    <xf numFmtId="1" fontId="3" fillId="0" borderId="9" xfId="0" applyNumberFormat="1" applyFont="1" applyBorder="1"/>
    <xf numFmtId="0" fontId="3" fillId="6" borderId="9" xfId="0" applyFont="1" applyFill="1" applyBorder="1" applyAlignment="1">
      <alignment horizontal="center"/>
    </xf>
    <xf numFmtId="0" fontId="3" fillId="3" borderId="30" xfId="0" applyFont="1" applyFill="1" applyBorder="1" applyAlignment="1">
      <alignment horizontal="center"/>
    </xf>
    <xf numFmtId="0" fontId="3" fillId="0" borderId="15" xfId="0" applyFont="1" applyBorder="1" applyAlignment="1">
      <alignment horizontal="center" wrapText="1"/>
    </xf>
    <xf numFmtId="1" fontId="3" fillId="0" borderId="28" xfId="0" applyNumberFormat="1" applyFont="1" applyBorder="1" applyAlignment="1">
      <alignment horizontal="center"/>
    </xf>
    <xf numFmtId="9" fontId="3" fillId="4" borderId="25" xfId="2" applyFont="1" applyFill="1" applyBorder="1"/>
    <xf numFmtId="9" fontId="3" fillId="4" borderId="9" xfId="2" applyFont="1" applyFill="1" applyBorder="1"/>
    <xf numFmtId="9" fontId="3" fillId="4" borderId="9" xfId="2" applyFont="1" applyFill="1" applyBorder="1" applyAlignment="1"/>
    <xf numFmtId="164" fontId="2" fillId="0" borderId="30" xfId="1" applyFont="1" applyBorder="1"/>
    <xf numFmtId="164" fontId="2" fillId="0" borderId="2" xfId="1" applyFont="1" applyBorder="1"/>
    <xf numFmtId="164" fontId="2" fillId="0" borderId="1" xfId="1" applyFont="1" applyBorder="1"/>
    <xf numFmtId="9" fontId="3" fillId="4" borderId="26" xfId="2" applyFont="1" applyFill="1" applyBorder="1"/>
    <xf numFmtId="166" fontId="3" fillId="10" borderId="9" xfId="0" applyNumberFormat="1" applyFont="1" applyFill="1" applyBorder="1"/>
    <xf numFmtId="0" fontId="3" fillId="5" borderId="25" xfId="0" applyFont="1" applyFill="1" applyBorder="1"/>
    <xf numFmtId="0" fontId="3" fillId="3" borderId="1" xfId="0" applyFont="1" applyFill="1" applyBorder="1" applyAlignment="1">
      <alignment wrapText="1"/>
    </xf>
    <xf numFmtId="0" fontId="1" fillId="11" borderId="31" xfId="0" applyFont="1" applyFill="1" applyBorder="1" applyAlignment="1">
      <alignment wrapText="1"/>
    </xf>
    <xf numFmtId="164" fontId="3" fillId="0" borderId="9" xfId="1" applyFont="1" applyBorder="1"/>
    <xf numFmtId="0" fontId="3" fillId="0" borderId="28" xfId="0" applyFont="1" applyBorder="1"/>
    <xf numFmtId="0" fontId="3" fillId="9" borderId="35" xfId="0" applyFont="1" applyFill="1" applyBorder="1"/>
    <xf numFmtId="0" fontId="3" fillId="0" borderId="36" xfId="0" applyFont="1" applyBorder="1"/>
    <xf numFmtId="14" fontId="3" fillId="5" borderId="25" xfId="0" applyNumberFormat="1" applyFont="1" applyFill="1" applyBorder="1"/>
    <xf numFmtId="14" fontId="3" fillId="5" borderId="9" xfId="0" applyNumberFormat="1" applyFont="1" applyFill="1" applyBorder="1"/>
    <xf numFmtId="0" fontId="3" fillId="3" borderId="16" xfId="0" applyFont="1" applyFill="1" applyBorder="1" applyAlignment="1">
      <alignment wrapText="1"/>
    </xf>
    <xf numFmtId="164" fontId="2" fillId="0" borderId="26" xfId="1" applyFont="1" applyBorder="1"/>
    <xf numFmtId="169" fontId="3" fillId="5" borderId="33" xfId="1" applyNumberFormat="1" applyFont="1" applyFill="1" applyBorder="1"/>
    <xf numFmtId="164" fontId="3" fillId="5" borderId="33" xfId="1" applyFont="1" applyFill="1" applyBorder="1"/>
    <xf numFmtId="164" fontId="3" fillId="5" borderId="34" xfId="1" applyFont="1" applyFill="1" applyBorder="1"/>
    <xf numFmtId="169" fontId="3" fillId="5" borderId="32" xfId="1" applyNumberFormat="1" applyFont="1" applyFill="1" applyBorder="1"/>
    <xf numFmtId="0" fontId="3" fillId="2" borderId="16" xfId="0" applyFont="1" applyFill="1" applyBorder="1" applyAlignment="1">
      <alignment wrapText="1"/>
    </xf>
    <xf numFmtId="0" fontId="2" fillId="0" borderId="29" xfId="0" applyFont="1" applyBorder="1"/>
    <xf numFmtId="0" fontId="3" fillId="4" borderId="37" xfId="0" applyFont="1" applyFill="1" applyBorder="1"/>
    <xf numFmtId="0" fontId="3" fillId="4" borderId="38" xfId="0" applyFont="1" applyFill="1" applyBorder="1"/>
    <xf numFmtId="0" fontId="1" fillId="11" borderId="31" xfId="0" applyFont="1" applyFill="1" applyBorder="1"/>
    <xf numFmtId="168" fontId="0" fillId="13" borderId="39" xfId="1" applyNumberFormat="1" applyFont="1" applyFill="1" applyBorder="1" applyAlignment="1"/>
    <xf numFmtId="168" fontId="0" fillId="13" borderId="40" xfId="1" applyNumberFormat="1" applyFont="1" applyFill="1" applyBorder="1" applyAlignment="1"/>
    <xf numFmtId="168" fontId="0" fillId="13" borderId="41" xfId="1" applyNumberFormat="1" applyFont="1" applyFill="1" applyBorder="1" applyAlignment="1"/>
    <xf numFmtId="168" fontId="2" fillId="0" borderId="42" xfId="1" applyNumberFormat="1" applyFont="1" applyBorder="1"/>
    <xf numFmtId="14" fontId="3" fillId="15" borderId="9" xfId="0" applyNumberFormat="1" applyFont="1" applyFill="1" applyBorder="1"/>
    <xf numFmtId="0" fontId="3" fillId="0" borderId="20" xfId="0" applyFont="1" applyBorder="1" applyAlignment="1">
      <alignment horizontal="center"/>
    </xf>
    <xf numFmtId="0" fontId="4" fillId="0" borderId="26" xfId="0" applyFont="1" applyBorder="1"/>
    <xf numFmtId="0" fontId="3" fillId="2" borderId="1" xfId="0" applyFont="1" applyFill="1" applyBorder="1" applyAlignment="1">
      <alignment horizontal="center"/>
    </xf>
    <xf numFmtId="0" fontId="3" fillId="2" borderId="30" xfId="0" applyFont="1" applyFill="1" applyBorder="1" applyAlignment="1">
      <alignment horizontal="center"/>
    </xf>
    <xf numFmtId="0" fontId="3" fillId="2" borderId="3" xfId="0" applyFont="1" applyFill="1" applyBorder="1" applyAlignment="1">
      <alignment horizontal="center"/>
    </xf>
    <xf numFmtId="0" fontId="2" fillId="0" borderId="0" xfId="0" applyFont="1" applyAlignment="1">
      <alignment horizontal="center"/>
    </xf>
    <xf numFmtId="0" fontId="0" fillId="0" borderId="0" xfId="0"/>
    <xf numFmtId="0" fontId="3" fillId="7" borderId="1" xfId="0" applyFont="1" applyFill="1" applyBorder="1" applyAlignment="1">
      <alignment horizontal="center" wrapText="1"/>
    </xf>
    <xf numFmtId="0" fontId="4" fillId="0" borderId="3" xfId="0" applyFont="1" applyBorder="1"/>
    <xf numFmtId="0" fontId="3" fillId="8" borderId="22" xfId="0" applyFont="1" applyFill="1" applyBorder="1" applyAlignment="1">
      <alignment horizontal="center"/>
    </xf>
    <xf numFmtId="0" fontId="4" fillId="0" borderId="23" xfId="0" applyFont="1" applyBorder="1"/>
    <xf numFmtId="0" fontId="4" fillId="0" borderId="24" xfId="0" applyFont="1" applyBorder="1"/>
    <xf numFmtId="0" fontId="3" fillId="0" borderId="1" xfId="0" applyFont="1" applyBorder="1" applyAlignment="1">
      <alignment horizontal="center" wrapText="1"/>
    </xf>
    <xf numFmtId="0" fontId="3" fillId="0" borderId="1" xfId="0" applyFont="1" applyBorder="1" applyAlignment="1">
      <alignment horizontal="center"/>
    </xf>
    <xf numFmtId="0" fontId="4" fillId="0" borderId="2" xfId="0" applyFont="1" applyBorder="1"/>
    <xf numFmtId="0" fontId="3" fillId="0" borderId="17" xfId="0" applyFont="1" applyBorder="1" applyAlignment="1">
      <alignment horizontal="center"/>
    </xf>
    <xf numFmtId="0" fontId="3" fillId="0" borderId="17" xfId="0" applyFont="1" applyBorder="1" applyAlignment="1">
      <alignment horizontal="center" wrapText="1"/>
    </xf>
    <xf numFmtId="0" fontId="4" fillId="0" borderId="17" xfId="0" applyFont="1" applyBorder="1"/>
    <xf numFmtId="0" fontId="4" fillId="0" borderId="20" xfId="0" applyFont="1" applyBorder="1"/>
    <xf numFmtId="0" fontId="3" fillId="0" borderId="14" xfId="0" applyFont="1" applyBorder="1" applyAlignment="1">
      <alignment horizontal="center" vertical="center" wrapText="1"/>
    </xf>
    <xf numFmtId="0" fontId="4" fillId="0" borderId="15" xfId="0" applyFont="1" applyBorder="1"/>
    <xf numFmtId="0" fontId="4" fillId="0" borderId="18" xfId="0" applyFont="1" applyBorder="1"/>
    <xf numFmtId="0" fontId="4" fillId="0" borderId="21" xfId="0" applyFont="1" applyBorder="1"/>
    <xf numFmtId="0" fontId="3" fillId="0" borderId="16" xfId="0" applyFont="1" applyBorder="1" applyAlignment="1">
      <alignment horizontal="center" wrapText="1"/>
    </xf>
    <xf numFmtId="0" fontId="4" fillId="0" borderId="19" xfId="0" applyFont="1" applyBorder="1"/>
    <xf numFmtId="0" fontId="3" fillId="0" borderId="16" xfId="0" applyFont="1" applyBorder="1" applyAlignment="1">
      <alignment horizontal="center"/>
    </xf>
    <xf numFmtId="168" fontId="2" fillId="0" borderId="16" xfId="1" applyNumberFormat="1" applyFont="1" applyBorder="1" applyAlignment="1">
      <alignment horizontal="center"/>
    </xf>
    <xf numFmtId="168" fontId="11" fillId="0" borderId="19" xfId="1" applyNumberFormat="1" applyFont="1" applyBorder="1"/>
    <xf numFmtId="168" fontId="3" fillId="0" borderId="16" xfId="1" applyNumberFormat="1" applyFont="1" applyBorder="1" applyAlignment="1">
      <alignment horizontal="center"/>
    </xf>
    <xf numFmtId="168" fontId="4" fillId="0" borderId="19" xfId="1" applyNumberFormat="1" applyFont="1" applyBorder="1"/>
    <xf numFmtId="168" fontId="3" fillId="14" borderId="16" xfId="1" applyNumberFormat="1" applyFont="1" applyFill="1" applyBorder="1" applyAlignment="1">
      <alignment horizontal="center"/>
    </xf>
    <xf numFmtId="168" fontId="4" fillId="14" borderId="19" xfId="1" applyNumberFormat="1" applyFont="1" applyFill="1" applyBorder="1"/>
    <xf numFmtId="0" fontId="3" fillId="3" borderId="1" xfId="0" applyFont="1" applyFill="1" applyBorder="1" applyAlignment="1">
      <alignment horizontal="center"/>
    </xf>
    <xf numFmtId="0" fontId="3" fillId="3" borderId="30" xfId="0" applyFont="1" applyFill="1" applyBorder="1" applyAlignment="1">
      <alignment horizontal="center"/>
    </xf>
    <xf numFmtId="0" fontId="3" fillId="6" borderId="27" xfId="0" applyFont="1" applyFill="1" applyBorder="1" applyAlignment="1">
      <alignment horizontal="center"/>
    </xf>
    <xf numFmtId="0" fontId="4" fillId="0" borderId="28" xfId="0" applyFont="1" applyBorder="1"/>
    <xf numFmtId="0" fontId="4" fillId="0" borderId="29" xfId="0" applyFont="1" applyBorder="1"/>
    <xf numFmtId="0" fontId="7" fillId="0" borderId="14" xfId="0" applyFont="1" applyBorder="1" applyAlignment="1">
      <alignment horizontal="center" vertical="top" wrapText="1"/>
    </xf>
    <xf numFmtId="0" fontId="4" fillId="0" borderId="25" xfId="0" applyFont="1" applyBorder="1"/>
    <xf numFmtId="0" fontId="3" fillId="0" borderId="14" xfId="0" applyFont="1" applyBorder="1" applyAlignment="1">
      <alignment horizontal="center"/>
    </xf>
    <xf numFmtId="0" fontId="3" fillId="0" borderId="0" xfId="0" applyFont="1" applyAlignment="1">
      <alignment horizontal="left" vertical="top" wrapText="1"/>
    </xf>
    <xf numFmtId="164" fontId="12" fillId="0" borderId="30" xfId="1" applyFont="1" applyBorder="1"/>
    <xf numFmtId="0" fontId="3" fillId="8" borderId="26" xfId="0" applyFont="1" applyFill="1" applyBorder="1" applyAlignment="1">
      <alignment horizontal="center"/>
    </xf>
    <xf numFmtId="0" fontId="4" fillId="12" borderId="43" xfId="0" applyFont="1" applyFill="1" applyBorder="1" applyAlignment="1">
      <alignment wrapText="1"/>
    </xf>
    <xf numFmtId="0" fontId="4" fillId="12" borderId="44" xfId="0" applyFont="1" applyFill="1" applyBorder="1" applyAlignment="1">
      <alignment wrapText="1"/>
    </xf>
    <xf numFmtId="0" fontId="4" fillId="12" borderId="35" xfId="0" applyFont="1" applyFill="1" applyBorder="1" applyAlignment="1">
      <alignment horizontal="center" wrapText="1"/>
    </xf>
    <xf numFmtId="0" fontId="4" fillId="12" borderId="36" xfId="0" applyFont="1" applyFill="1" applyBorder="1" applyAlignment="1">
      <alignment horizontal="center" wrapText="1"/>
    </xf>
    <xf numFmtId="0" fontId="3" fillId="8" borderId="1" xfId="0" applyFont="1" applyFill="1" applyBorder="1" applyAlignment="1">
      <alignment wrapText="1"/>
    </xf>
    <xf numFmtId="0" fontId="3" fillId="8" borderId="3" xfId="0" applyFont="1" applyFill="1" applyBorder="1" applyAlignment="1">
      <alignment wrapText="1"/>
    </xf>
  </cellXfs>
  <cellStyles count="3">
    <cellStyle name="Milliers" xfId="1" builtinId="3"/>
    <cellStyle name="Normal" xfId="0" builtinId="0"/>
    <cellStyle name="Pourcentage" xfId="2" builtinId="5"/>
  </cellStyles>
  <dxfs count="1">
    <dxf>
      <fill>
        <patternFill patternType="solid">
          <fgColor rgb="FFFF0000"/>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microsoft.com/office/2017/10/relationships/person" Target="persons/person.xml"/><Relationship Id="rId10" Type="http://schemas.openxmlformats.org/officeDocument/2006/relationships/sharedStrings" Target="sharedStrings.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14</xdr:col>
      <xdr:colOff>-95250</xdr:colOff>
      <xdr:row>37</xdr:row>
      <xdr:rowOff>95250</xdr:rowOff>
    </xdr:from>
    <xdr:ext cx="866775" cy="885825"/>
    <xdr:sp macro="" textlink="">
      <xdr:nvSpPr>
        <xdr:cNvPr id="3" name="Shape 3">
          <a:extLst>
            <a:ext uri="{FF2B5EF4-FFF2-40B4-BE49-F238E27FC236}">
              <a16:creationId xmlns:a16="http://schemas.microsoft.com/office/drawing/2014/main" id="{00000000-0008-0000-0000-000003000000}"/>
            </a:ext>
          </a:extLst>
        </xdr:cNvPr>
        <xdr:cNvSpPr/>
      </xdr:nvSpPr>
      <xdr:spPr>
        <a:xfrm rot="8099148">
          <a:off x="4888800" y="3632363"/>
          <a:ext cx="914400" cy="295275"/>
        </a:xfrm>
        <a:prstGeom prst="rightArrow">
          <a:avLst>
            <a:gd name="adj1" fmla="val 50000"/>
            <a:gd name="adj2" fmla="val 50000"/>
          </a:avLst>
        </a:prstGeom>
        <a:solidFill>
          <a:schemeClr val="accent2"/>
        </a:solidFill>
        <a:ln w="12700" cap="flat" cmpd="sng">
          <a:solidFill>
            <a:schemeClr val="accent2"/>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984"/>
  <sheetViews>
    <sheetView tabSelected="1" zoomScaleNormal="100" workbookViewId="0">
      <selection activeCell="I57" sqref="I57"/>
    </sheetView>
  </sheetViews>
  <sheetFormatPr baseColWidth="10" defaultColWidth="14.44140625" defaultRowHeight="15" customHeight="1" x14ac:dyDescent="0.3"/>
  <cols>
    <col min="1" max="1" width="15.33203125" customWidth="1"/>
    <col min="2" max="2" width="32.33203125" customWidth="1"/>
    <col min="3" max="4" width="8.88671875" customWidth="1"/>
    <col min="5" max="5" width="12.109375" bestFit="1" customWidth="1"/>
    <col min="6" max="6" width="12.109375" customWidth="1"/>
    <col min="7" max="7" width="13.109375" customWidth="1"/>
    <col min="8" max="8" width="11.6640625" customWidth="1"/>
    <col min="9" max="10" width="10.88671875" customWidth="1"/>
    <col min="11" max="15" width="12.6640625" customWidth="1"/>
    <col min="16" max="16" width="10.5546875" customWidth="1"/>
    <col min="17" max="17" width="7.33203125" customWidth="1"/>
    <col min="18" max="18" width="11" customWidth="1"/>
    <col min="19" max="19" width="12.109375" customWidth="1"/>
    <col min="20" max="20" width="8.33203125" customWidth="1"/>
    <col min="21" max="21" width="12.33203125" customWidth="1"/>
    <col min="22" max="22" width="9.5546875" customWidth="1"/>
    <col min="23" max="32" width="8.88671875" customWidth="1"/>
  </cols>
  <sheetData>
    <row r="1" spans="1:20" ht="14.25" customHeight="1" x14ac:dyDescent="0.3">
      <c r="A1" s="121" t="s">
        <v>0</v>
      </c>
      <c r="B1" s="122"/>
      <c r="C1" s="122"/>
      <c r="D1" s="122"/>
      <c r="E1" s="122"/>
      <c r="F1" s="122"/>
      <c r="G1" s="122"/>
      <c r="H1" s="122"/>
      <c r="I1" s="122"/>
      <c r="J1" s="122"/>
      <c r="K1" s="122"/>
      <c r="L1" s="122"/>
      <c r="M1" s="122"/>
      <c r="N1" s="122"/>
      <c r="O1" s="122"/>
      <c r="P1" s="122"/>
      <c r="Q1" s="122"/>
      <c r="R1" s="122"/>
      <c r="S1" s="122"/>
      <c r="T1" s="1"/>
    </row>
    <row r="2" spans="1:20" ht="14.25" customHeight="1" x14ac:dyDescent="0.3">
      <c r="A2" s="118" t="s">
        <v>1</v>
      </c>
      <c r="B2" s="119"/>
      <c r="C2" s="119"/>
      <c r="D2" s="119"/>
      <c r="E2" s="80"/>
      <c r="F2" s="148" t="s">
        <v>2</v>
      </c>
      <c r="G2" s="149"/>
      <c r="H2" s="149"/>
      <c r="I2" s="149"/>
      <c r="J2" s="149"/>
      <c r="K2" s="149"/>
      <c r="L2" s="149"/>
      <c r="M2" s="110" t="s">
        <v>80</v>
      </c>
    </row>
    <row r="3" spans="1:20" s="73" customFormat="1" ht="57.6" x14ac:dyDescent="0.3">
      <c r="A3" s="2" t="s">
        <v>3</v>
      </c>
      <c r="B3" s="2" t="s">
        <v>4</v>
      </c>
      <c r="C3" s="106" t="s">
        <v>5</v>
      </c>
      <c r="D3" s="2" t="s">
        <v>73</v>
      </c>
      <c r="E3" s="100" t="s">
        <v>74</v>
      </c>
      <c r="F3" s="3" t="s">
        <v>6</v>
      </c>
      <c r="G3" s="3" t="s">
        <v>75</v>
      </c>
      <c r="H3" s="3" t="s">
        <v>7</v>
      </c>
      <c r="I3" s="3" t="s">
        <v>8</v>
      </c>
      <c r="J3" s="4" t="s">
        <v>9</v>
      </c>
      <c r="K3" s="4" t="s">
        <v>10</v>
      </c>
      <c r="L3" s="92" t="s">
        <v>11</v>
      </c>
      <c r="M3" s="93" t="s">
        <v>81</v>
      </c>
      <c r="P3" s="5"/>
    </row>
    <row r="4" spans="1:20" ht="14.25" customHeight="1" x14ac:dyDescent="0.3">
      <c r="A4" s="6" t="s">
        <v>12</v>
      </c>
      <c r="B4" s="7" t="s">
        <v>13</v>
      </c>
      <c r="C4" s="108" t="s">
        <v>14</v>
      </c>
      <c r="D4" s="83">
        <v>1</v>
      </c>
      <c r="E4" s="105">
        <v>1000</v>
      </c>
      <c r="F4" s="98">
        <v>44682</v>
      </c>
      <c r="G4" s="9">
        <v>50</v>
      </c>
      <c r="H4" s="9"/>
      <c r="I4" s="9" t="s">
        <v>15</v>
      </c>
      <c r="J4" s="10">
        <v>5</v>
      </c>
      <c r="K4" s="11" t="s">
        <v>15</v>
      </c>
      <c r="L4" s="91" t="s">
        <v>14</v>
      </c>
      <c r="M4" s="111"/>
      <c r="P4" s="12"/>
    </row>
    <row r="5" spans="1:20" ht="14.25" customHeight="1" x14ac:dyDescent="0.3">
      <c r="A5" s="13" t="s">
        <v>12</v>
      </c>
      <c r="B5" s="14" t="s">
        <v>13</v>
      </c>
      <c r="C5" s="14" t="s">
        <v>14</v>
      </c>
      <c r="D5" s="84">
        <v>1</v>
      </c>
      <c r="E5" s="102">
        <v>50000</v>
      </c>
      <c r="F5" s="99">
        <v>44682</v>
      </c>
      <c r="G5" s="16">
        <v>50</v>
      </c>
      <c r="H5" s="16"/>
      <c r="I5" s="16" t="s">
        <v>15</v>
      </c>
      <c r="J5" s="17">
        <v>10</v>
      </c>
      <c r="K5" s="18" t="s">
        <v>15</v>
      </c>
      <c r="L5" s="16" t="s">
        <v>14</v>
      </c>
      <c r="M5" s="112"/>
      <c r="P5" s="19"/>
    </row>
    <row r="6" spans="1:20" ht="14.25" customHeight="1" x14ac:dyDescent="0.3">
      <c r="A6" s="13" t="s">
        <v>16</v>
      </c>
      <c r="B6" s="14" t="s">
        <v>72</v>
      </c>
      <c r="C6" s="14" t="s">
        <v>14</v>
      </c>
      <c r="D6" s="84">
        <v>1</v>
      </c>
      <c r="E6" s="102">
        <v>10000</v>
      </c>
      <c r="F6" s="99">
        <v>44927</v>
      </c>
      <c r="G6" s="16">
        <v>50</v>
      </c>
      <c r="H6" s="16"/>
      <c r="I6" s="16" t="s">
        <v>14</v>
      </c>
      <c r="J6" s="17">
        <v>30</v>
      </c>
      <c r="K6" s="18" t="s">
        <v>14</v>
      </c>
      <c r="L6" s="16" t="s">
        <v>15</v>
      </c>
      <c r="M6" s="112"/>
      <c r="P6" s="19"/>
    </row>
    <row r="7" spans="1:20" ht="14.25" customHeight="1" x14ac:dyDescent="0.3">
      <c r="A7" s="13" t="s">
        <v>18</v>
      </c>
      <c r="B7" s="14" t="s">
        <v>13</v>
      </c>
      <c r="C7" s="14" t="s">
        <v>15</v>
      </c>
      <c r="D7" s="84">
        <v>0.5</v>
      </c>
      <c r="E7" s="102">
        <v>1000</v>
      </c>
      <c r="F7" s="99">
        <v>44849</v>
      </c>
      <c r="G7" s="16">
        <v>50</v>
      </c>
      <c r="H7" s="16"/>
      <c r="I7" s="16" t="s">
        <v>15</v>
      </c>
      <c r="J7" s="17">
        <v>2</v>
      </c>
      <c r="K7" s="18" t="s">
        <v>15</v>
      </c>
      <c r="L7" s="16" t="s">
        <v>14</v>
      </c>
      <c r="M7" s="112"/>
      <c r="P7" s="12"/>
    </row>
    <row r="8" spans="1:20" ht="14.25" customHeight="1" x14ac:dyDescent="0.3">
      <c r="A8" s="13" t="s">
        <v>76</v>
      </c>
      <c r="B8" s="14" t="s">
        <v>17</v>
      </c>
      <c r="C8" s="14" t="s">
        <v>14</v>
      </c>
      <c r="D8" s="85">
        <v>1</v>
      </c>
      <c r="E8" s="102">
        <v>50</v>
      </c>
      <c r="F8" s="99">
        <v>45051</v>
      </c>
      <c r="G8" s="16">
        <v>300</v>
      </c>
      <c r="H8" s="16"/>
      <c r="I8" s="16" t="s">
        <v>15</v>
      </c>
      <c r="J8" s="17">
        <v>2</v>
      </c>
      <c r="K8" s="18" t="s">
        <v>15</v>
      </c>
      <c r="L8" s="16" t="s">
        <v>14</v>
      </c>
      <c r="M8" s="112">
        <v>100</v>
      </c>
      <c r="P8" s="20"/>
    </row>
    <row r="9" spans="1:20" ht="14.4" x14ac:dyDescent="0.3">
      <c r="A9" s="13"/>
      <c r="B9" s="14"/>
      <c r="C9" s="14"/>
      <c r="D9" s="84"/>
      <c r="E9" s="103"/>
      <c r="F9" s="99"/>
      <c r="G9" s="16"/>
      <c r="H9" s="16"/>
      <c r="I9" s="16"/>
      <c r="J9" s="17"/>
      <c r="K9" s="16"/>
      <c r="L9" s="16"/>
      <c r="M9" s="112"/>
      <c r="P9" s="19"/>
    </row>
    <row r="10" spans="1:20" ht="14.4" x14ac:dyDescent="0.3">
      <c r="A10" s="13"/>
      <c r="B10" s="14"/>
      <c r="C10" s="14"/>
      <c r="D10" s="84"/>
      <c r="E10" s="103"/>
      <c r="F10" s="99"/>
      <c r="G10" s="16"/>
      <c r="H10" s="16"/>
      <c r="I10" s="16"/>
      <c r="J10" s="17"/>
      <c r="K10" s="16"/>
      <c r="L10" s="16"/>
      <c r="M10" s="112"/>
    </row>
    <row r="11" spans="1:20" ht="14.4" x14ac:dyDescent="0.3">
      <c r="A11" s="13"/>
      <c r="B11" s="14"/>
      <c r="C11" s="14"/>
      <c r="D11" s="84"/>
      <c r="E11" s="103"/>
      <c r="F11" s="99"/>
      <c r="G11" s="16"/>
      <c r="H11" s="16"/>
      <c r="I11" s="16"/>
      <c r="J11" s="17"/>
      <c r="K11" s="16"/>
      <c r="L11" s="16"/>
      <c r="M11" s="112"/>
    </row>
    <row r="12" spans="1:20" ht="14.4" x14ac:dyDescent="0.3">
      <c r="A12" s="13"/>
      <c r="B12" s="14"/>
      <c r="C12" s="14"/>
      <c r="D12" s="84"/>
      <c r="E12" s="103"/>
      <c r="F12" s="99"/>
      <c r="G12" s="16"/>
      <c r="H12" s="16"/>
      <c r="I12" s="16"/>
      <c r="J12" s="17"/>
      <c r="K12" s="18"/>
      <c r="L12" s="16"/>
      <c r="M12" s="112"/>
    </row>
    <row r="13" spans="1:20" ht="14.4" x14ac:dyDescent="0.3">
      <c r="A13" s="13"/>
      <c r="B13" s="14"/>
      <c r="C13" s="14"/>
      <c r="D13" s="84"/>
      <c r="E13" s="103"/>
      <c r="F13" s="99"/>
      <c r="G13" s="16"/>
      <c r="H13" s="16"/>
      <c r="I13" s="16"/>
      <c r="J13" s="17"/>
      <c r="K13" s="18"/>
      <c r="L13" s="16"/>
      <c r="M13" s="112"/>
    </row>
    <row r="14" spans="1:20" ht="14.4" x14ac:dyDescent="0.3">
      <c r="A14" s="13"/>
      <c r="B14" s="14"/>
      <c r="C14" s="14"/>
      <c r="D14" s="84"/>
      <c r="E14" s="103"/>
      <c r="F14" s="115"/>
      <c r="G14" s="16"/>
      <c r="H14" s="16"/>
      <c r="I14" s="16"/>
      <c r="J14" s="17"/>
      <c r="K14" s="18"/>
      <c r="L14" s="16"/>
      <c r="M14" s="112"/>
    </row>
    <row r="15" spans="1:20" ht="14.4" x14ac:dyDescent="0.3">
      <c r="A15" s="13"/>
      <c r="B15" s="14"/>
      <c r="C15" s="14"/>
      <c r="D15" s="84"/>
      <c r="E15" s="103"/>
      <c r="F15" s="99"/>
      <c r="G15" s="16"/>
      <c r="H15" s="16"/>
      <c r="I15" s="16"/>
      <c r="J15" s="17"/>
      <c r="K15" s="18"/>
      <c r="L15" s="16"/>
      <c r="M15" s="112"/>
    </row>
    <row r="16" spans="1:20" ht="14.4" x14ac:dyDescent="0.3">
      <c r="A16" s="13"/>
      <c r="B16" s="14"/>
      <c r="C16" s="14"/>
      <c r="D16" s="84"/>
      <c r="E16" s="103"/>
      <c r="F16" s="99"/>
      <c r="G16" s="16"/>
      <c r="H16" s="16"/>
      <c r="I16" s="16"/>
      <c r="J16" s="17"/>
      <c r="K16" s="16"/>
      <c r="L16" s="16"/>
      <c r="M16" s="112"/>
    </row>
    <row r="17" spans="1:22" ht="14.4" x14ac:dyDescent="0.3">
      <c r="A17" s="21"/>
      <c r="B17" s="22"/>
      <c r="C17" s="109"/>
      <c r="D17" s="84"/>
      <c r="E17" s="104"/>
      <c r="F17" s="99"/>
      <c r="G17" s="16"/>
      <c r="H17" s="16"/>
      <c r="I17" s="16"/>
      <c r="J17" s="17"/>
      <c r="K17" s="16"/>
      <c r="L17" s="16"/>
      <c r="M17" s="113"/>
    </row>
    <row r="18" spans="1:22" ht="14.25" customHeight="1" x14ac:dyDescent="0.3">
      <c r="A18" s="24" t="s">
        <v>19</v>
      </c>
      <c r="B18" s="25"/>
      <c r="C18" s="107"/>
      <c r="D18" s="86"/>
      <c r="E18" s="101">
        <f>SUM(E4:E17)</f>
        <v>62050</v>
      </c>
      <c r="F18" s="88"/>
      <c r="G18" s="87">
        <f>SUM(G4:G17)</f>
        <v>500</v>
      </c>
      <c r="H18" s="87"/>
      <c r="I18" s="87"/>
      <c r="J18" s="87"/>
      <c r="K18" s="87"/>
      <c r="L18" s="86"/>
      <c r="M18" s="114">
        <f>SUM(M4:M17)</f>
        <v>100</v>
      </c>
    </row>
    <row r="19" spans="1:22" ht="14.25" customHeight="1" x14ac:dyDescent="0.3">
      <c r="A19" s="27"/>
      <c r="B19" s="27"/>
      <c r="C19" s="27"/>
      <c r="D19" s="27"/>
      <c r="E19" s="27"/>
      <c r="F19" s="27"/>
      <c r="G19" s="27"/>
      <c r="H19" s="27"/>
      <c r="I19" s="27"/>
      <c r="J19" s="27"/>
      <c r="K19" s="27"/>
      <c r="L19" s="27"/>
      <c r="M19" s="27"/>
      <c r="N19" s="27"/>
      <c r="O19" s="27"/>
      <c r="P19" s="27"/>
    </row>
    <row r="20" spans="1:22" ht="14.25" customHeight="1" x14ac:dyDescent="0.3">
      <c r="A20" s="27"/>
      <c r="B20" s="135" t="s">
        <v>20</v>
      </c>
      <c r="C20" s="136"/>
      <c r="D20" s="63"/>
      <c r="E20" s="81"/>
      <c r="F20" s="139" t="s">
        <v>21</v>
      </c>
      <c r="G20" s="139" t="s">
        <v>22</v>
      </c>
      <c r="H20" s="141" t="s">
        <v>23</v>
      </c>
      <c r="I20" s="139" t="s">
        <v>24</v>
      </c>
      <c r="J20" s="27"/>
      <c r="K20" s="27"/>
      <c r="L20" s="27"/>
      <c r="M20" s="27"/>
      <c r="N20" s="27"/>
      <c r="O20" s="27"/>
      <c r="P20" s="27"/>
    </row>
    <row r="21" spans="1:22" ht="14.25" customHeight="1" x14ac:dyDescent="0.3">
      <c r="A21" s="27"/>
      <c r="B21" s="133"/>
      <c r="C21" s="137"/>
      <c r="D21" s="64"/>
      <c r="E21" s="64"/>
      <c r="F21" s="140"/>
      <c r="G21" s="140"/>
      <c r="H21" s="140"/>
      <c r="I21" s="140"/>
      <c r="J21" s="27"/>
      <c r="K21" s="27"/>
      <c r="L21" s="27"/>
      <c r="M21" s="27"/>
      <c r="N21" s="27"/>
      <c r="O21" s="27"/>
      <c r="P21" s="27"/>
    </row>
    <row r="22" spans="1:22" ht="14.25" customHeight="1" x14ac:dyDescent="0.3">
      <c r="A22" s="27"/>
      <c r="B22" s="133"/>
      <c r="C22" s="137"/>
      <c r="D22" s="64"/>
      <c r="E22" s="82"/>
      <c r="F22" s="144">
        <f>F38+M18-G18</f>
        <v>100</v>
      </c>
      <c r="G22" s="146">
        <v>1000</v>
      </c>
      <c r="H22" s="144">
        <f>-F22</f>
        <v>-100</v>
      </c>
      <c r="I22" s="142">
        <f>G22+H22</f>
        <v>900</v>
      </c>
      <c r="J22" s="27"/>
      <c r="K22" s="27"/>
      <c r="L22" s="27"/>
      <c r="M22" s="27"/>
      <c r="N22" s="27"/>
      <c r="O22" s="27"/>
      <c r="P22" s="27"/>
    </row>
    <row r="23" spans="1:22" ht="14.25" customHeight="1" x14ac:dyDescent="0.3">
      <c r="B23" s="134"/>
      <c r="C23" s="138"/>
      <c r="D23" s="65"/>
      <c r="E23" s="65"/>
      <c r="F23" s="145"/>
      <c r="G23" s="147"/>
      <c r="H23" s="145"/>
      <c r="I23" s="143"/>
    </row>
    <row r="24" spans="1:22" ht="14.25" customHeight="1" x14ac:dyDescent="0.3">
      <c r="E24" s="20"/>
      <c r="F24" s="20"/>
      <c r="H24" s="28"/>
    </row>
    <row r="25" spans="1:22" ht="14.25" customHeight="1" x14ac:dyDescent="0.3">
      <c r="A25" s="121" t="s">
        <v>25</v>
      </c>
      <c r="B25" s="122"/>
      <c r="C25" s="122"/>
      <c r="D25" s="122"/>
      <c r="E25" s="122"/>
      <c r="F25" s="122"/>
      <c r="G25" s="122"/>
      <c r="H25" s="122"/>
      <c r="I25" s="122"/>
      <c r="J25" s="122"/>
      <c r="K25" s="122"/>
      <c r="L25" s="122"/>
      <c r="M25" s="122"/>
      <c r="N25" s="122"/>
      <c r="O25" s="122"/>
      <c r="P25" s="122"/>
      <c r="Q25" s="122"/>
      <c r="R25" s="122"/>
      <c r="S25" s="122"/>
      <c r="T25" s="122"/>
      <c r="U25" s="122"/>
      <c r="V25" s="122"/>
    </row>
    <row r="26" spans="1:22" ht="28.5" customHeight="1" x14ac:dyDescent="0.3">
      <c r="A26" s="118" t="s">
        <v>1</v>
      </c>
      <c r="B26" s="119"/>
      <c r="C26" s="119"/>
      <c r="D26" s="120"/>
      <c r="E26" s="123" t="s">
        <v>26</v>
      </c>
      <c r="F26" s="124"/>
      <c r="G26" s="125" t="s">
        <v>27</v>
      </c>
      <c r="H26" s="126"/>
      <c r="I26" s="126"/>
      <c r="J26" s="117"/>
      <c r="K26" s="161" t="s">
        <v>90</v>
      </c>
      <c r="L26" s="162"/>
      <c r="M26" s="158" t="s">
        <v>28</v>
      </c>
      <c r="N26" s="126"/>
      <c r="O26" s="126"/>
      <c r="P26" s="127"/>
      <c r="Q26" s="29"/>
    </row>
    <row r="27" spans="1:22" s="73" customFormat="1" ht="57.6" x14ac:dyDescent="0.3">
      <c r="A27" s="2" t="s">
        <v>3</v>
      </c>
      <c r="B27" s="2" t="s">
        <v>4</v>
      </c>
      <c r="C27" s="2" t="s">
        <v>5</v>
      </c>
      <c r="D27" s="2" t="s">
        <v>73</v>
      </c>
      <c r="E27" s="30" t="s">
        <v>29</v>
      </c>
      <c r="F27" s="30" t="s">
        <v>30</v>
      </c>
      <c r="G27" s="31" t="s">
        <v>31</v>
      </c>
      <c r="H27" s="31" t="s">
        <v>32</v>
      </c>
      <c r="I27" s="31" t="s">
        <v>33</v>
      </c>
      <c r="J27" s="163" t="s">
        <v>34</v>
      </c>
      <c r="K27" s="159" t="s">
        <v>89</v>
      </c>
      <c r="L27" s="160" t="s">
        <v>88</v>
      </c>
      <c r="M27" s="164" t="s">
        <v>35</v>
      </c>
      <c r="N27" s="31" t="s">
        <v>36</v>
      </c>
      <c r="O27" s="31" t="s">
        <v>37</v>
      </c>
      <c r="P27" s="31" t="s">
        <v>38</v>
      </c>
    </row>
    <row r="28" spans="1:22" ht="14.25" customHeight="1" x14ac:dyDescent="0.3">
      <c r="A28" s="6" t="s">
        <v>12</v>
      </c>
      <c r="B28" s="7" t="s">
        <v>13</v>
      </c>
      <c r="C28" s="8" t="s">
        <v>14</v>
      </c>
      <c r="D28" s="83">
        <v>1</v>
      </c>
      <c r="E28" s="66">
        <v>45158</v>
      </c>
      <c r="F28" s="32">
        <v>100</v>
      </c>
      <c r="G28" s="33">
        <v>102.3</v>
      </c>
      <c r="H28" s="34">
        <v>0.5</v>
      </c>
      <c r="I28" s="35">
        <f t="shared" ref="I28:I37" si="0">G28*0.75*F28/1000+G28*1.9/H28*(1-H28)*F28/1000</f>
        <v>27.109499999999997</v>
      </c>
      <c r="J28" s="36">
        <f t="shared" ref="J28:J37" si="1">G28*F28*$I$41/1000</f>
        <v>112.53</v>
      </c>
      <c r="K28" s="90">
        <f>J28*D28</f>
        <v>112.53</v>
      </c>
      <c r="L28" s="90">
        <f>$I$57*K28/$K$38</f>
        <v>78.659762191969662</v>
      </c>
      <c r="M28" s="37">
        <v>44958</v>
      </c>
      <c r="N28" s="38">
        <v>1000</v>
      </c>
      <c r="O28" s="38">
        <v>1.05</v>
      </c>
      <c r="P28" s="39">
        <f t="shared" ref="P28:P37" si="2">N28*O28</f>
        <v>1050</v>
      </c>
    </row>
    <row r="29" spans="1:22" ht="14.25" customHeight="1" x14ac:dyDescent="0.3">
      <c r="A29" s="13" t="s">
        <v>12</v>
      </c>
      <c r="B29" s="14" t="s">
        <v>13</v>
      </c>
      <c r="C29" s="15" t="s">
        <v>14</v>
      </c>
      <c r="D29" s="84">
        <v>1</v>
      </c>
      <c r="E29" s="67">
        <v>45158</v>
      </c>
      <c r="F29" s="40">
        <v>200</v>
      </c>
      <c r="G29" s="33">
        <v>99</v>
      </c>
      <c r="H29" s="34">
        <v>0.5</v>
      </c>
      <c r="I29" s="35">
        <f t="shared" si="0"/>
        <v>52.47</v>
      </c>
      <c r="J29" s="36">
        <f t="shared" si="1"/>
        <v>217.8</v>
      </c>
      <c r="K29" s="90">
        <f t="shared" ref="K29:K37" si="3">J29*D29</f>
        <v>217.8</v>
      </c>
      <c r="L29" s="90">
        <f t="shared" ref="L29:L37" si="4">$I$57*K29/$K$38</f>
        <v>152.24470101671548</v>
      </c>
      <c r="M29" s="37"/>
      <c r="N29" s="38"/>
      <c r="O29" s="38"/>
      <c r="P29" s="39">
        <f t="shared" si="2"/>
        <v>0</v>
      </c>
    </row>
    <row r="30" spans="1:22" ht="14.25" customHeight="1" x14ac:dyDescent="0.3">
      <c r="A30" s="13" t="s">
        <v>16</v>
      </c>
      <c r="B30" s="14" t="s">
        <v>17</v>
      </c>
      <c r="C30" s="15" t="s">
        <v>14</v>
      </c>
      <c r="D30" s="84">
        <v>1</v>
      </c>
      <c r="E30" s="67">
        <v>45163</v>
      </c>
      <c r="F30" s="40">
        <v>50</v>
      </c>
      <c r="G30" s="33">
        <v>60</v>
      </c>
      <c r="H30" s="34">
        <v>0.55000000000000004</v>
      </c>
      <c r="I30" s="35">
        <f t="shared" si="0"/>
        <v>6.9136363636363622</v>
      </c>
      <c r="J30" s="36">
        <f t="shared" si="1"/>
        <v>33</v>
      </c>
      <c r="K30" s="90">
        <f t="shared" si="3"/>
        <v>33</v>
      </c>
      <c r="L30" s="90">
        <f t="shared" si="4"/>
        <v>23.067378941926588</v>
      </c>
      <c r="M30" s="37">
        <v>44959</v>
      </c>
      <c r="N30" s="38">
        <v>1500</v>
      </c>
      <c r="O30" s="38">
        <v>1.05</v>
      </c>
      <c r="P30" s="39">
        <f t="shared" si="2"/>
        <v>1575</v>
      </c>
    </row>
    <row r="31" spans="1:22" ht="14.25" customHeight="1" x14ac:dyDescent="0.3">
      <c r="A31" s="13" t="s">
        <v>18</v>
      </c>
      <c r="B31" s="14" t="s">
        <v>13</v>
      </c>
      <c r="C31" s="15" t="s">
        <v>15</v>
      </c>
      <c r="D31" s="84">
        <v>0.5</v>
      </c>
      <c r="E31" s="67">
        <v>45166</v>
      </c>
      <c r="F31" s="40">
        <v>100</v>
      </c>
      <c r="G31" s="33">
        <v>280</v>
      </c>
      <c r="H31" s="34">
        <v>0.52</v>
      </c>
      <c r="I31" s="35">
        <f t="shared" si="0"/>
        <v>70.107692307692304</v>
      </c>
      <c r="J31" s="36">
        <f t="shared" si="1"/>
        <v>308</v>
      </c>
      <c r="K31" s="90">
        <f t="shared" si="3"/>
        <v>154</v>
      </c>
      <c r="L31" s="90">
        <f t="shared" si="4"/>
        <v>107.64776839565742</v>
      </c>
      <c r="M31" s="37"/>
      <c r="N31" s="38"/>
      <c r="O31" s="38"/>
      <c r="P31" s="39">
        <f t="shared" si="2"/>
        <v>0</v>
      </c>
    </row>
    <row r="32" spans="1:22" ht="14.25" customHeight="1" x14ac:dyDescent="0.3">
      <c r="A32" s="13" t="s">
        <v>76</v>
      </c>
      <c r="B32" s="14" t="s">
        <v>17</v>
      </c>
      <c r="C32" s="15" t="s">
        <v>14</v>
      </c>
      <c r="D32" s="85">
        <v>1</v>
      </c>
      <c r="E32" s="67">
        <v>45152</v>
      </c>
      <c r="F32" s="40">
        <v>50</v>
      </c>
      <c r="G32" s="33">
        <v>220</v>
      </c>
      <c r="H32" s="34">
        <v>0.5</v>
      </c>
      <c r="I32" s="35">
        <f t="shared" si="0"/>
        <v>29.15</v>
      </c>
      <c r="J32" s="36">
        <f t="shared" si="1"/>
        <v>121</v>
      </c>
      <c r="K32" s="90">
        <f t="shared" si="3"/>
        <v>121</v>
      </c>
      <c r="L32" s="90">
        <f t="shared" si="4"/>
        <v>84.580389453730817</v>
      </c>
      <c r="M32" s="33"/>
      <c r="N32" s="38"/>
      <c r="O32" s="38"/>
      <c r="P32" s="39">
        <f t="shared" si="2"/>
        <v>0</v>
      </c>
    </row>
    <row r="33" spans="1:16" ht="14.4" x14ac:dyDescent="0.3">
      <c r="A33" s="13"/>
      <c r="B33" s="14"/>
      <c r="C33" s="15"/>
      <c r="D33" s="84"/>
      <c r="E33" s="67"/>
      <c r="F33" s="40"/>
      <c r="G33" s="33"/>
      <c r="H33" s="34">
        <v>0.5</v>
      </c>
      <c r="I33" s="35">
        <f t="shared" si="0"/>
        <v>0</v>
      </c>
      <c r="J33" s="36">
        <f t="shared" si="1"/>
        <v>0</v>
      </c>
      <c r="K33" s="90">
        <f t="shared" si="3"/>
        <v>0</v>
      </c>
      <c r="L33" s="90">
        <f t="shared" si="4"/>
        <v>0</v>
      </c>
      <c r="M33" s="33"/>
      <c r="N33" s="38"/>
      <c r="O33" s="38"/>
      <c r="P33" s="39">
        <f t="shared" si="2"/>
        <v>0</v>
      </c>
    </row>
    <row r="34" spans="1:16" ht="14.4" x14ac:dyDescent="0.3">
      <c r="A34" s="13"/>
      <c r="B34" s="14"/>
      <c r="C34" s="15"/>
      <c r="D34" s="84"/>
      <c r="E34" s="67"/>
      <c r="F34" s="40"/>
      <c r="G34" s="33"/>
      <c r="H34" s="34">
        <v>0.5</v>
      </c>
      <c r="I34" s="35">
        <f t="shared" si="0"/>
        <v>0</v>
      </c>
      <c r="J34" s="36">
        <f t="shared" si="1"/>
        <v>0</v>
      </c>
      <c r="K34" s="90">
        <f t="shared" si="3"/>
        <v>0</v>
      </c>
      <c r="L34" s="90">
        <f t="shared" si="4"/>
        <v>0</v>
      </c>
      <c r="M34" s="33"/>
      <c r="N34" s="38"/>
      <c r="O34" s="38"/>
      <c r="P34" s="39">
        <f t="shared" si="2"/>
        <v>0</v>
      </c>
    </row>
    <row r="35" spans="1:16" ht="14.4" x14ac:dyDescent="0.3">
      <c r="A35" s="13"/>
      <c r="B35" s="14"/>
      <c r="C35" s="15"/>
      <c r="D35" s="84"/>
      <c r="E35" s="67"/>
      <c r="F35" s="40"/>
      <c r="G35" s="33"/>
      <c r="H35" s="34">
        <v>0.5</v>
      </c>
      <c r="I35" s="35">
        <f t="shared" si="0"/>
        <v>0</v>
      </c>
      <c r="J35" s="36">
        <f t="shared" si="1"/>
        <v>0</v>
      </c>
      <c r="K35" s="90">
        <f t="shared" si="3"/>
        <v>0</v>
      </c>
      <c r="L35" s="90">
        <f t="shared" si="4"/>
        <v>0</v>
      </c>
      <c r="M35" s="33"/>
      <c r="N35" s="38"/>
      <c r="O35" s="38"/>
      <c r="P35" s="39">
        <f t="shared" si="2"/>
        <v>0</v>
      </c>
    </row>
    <row r="36" spans="1:16" ht="14.4" x14ac:dyDescent="0.3">
      <c r="A36" s="13"/>
      <c r="B36" s="14"/>
      <c r="C36" s="15"/>
      <c r="D36" s="84"/>
      <c r="E36" s="67"/>
      <c r="F36" s="40"/>
      <c r="G36" s="33"/>
      <c r="H36" s="34">
        <v>0.5</v>
      </c>
      <c r="I36" s="35">
        <f t="shared" si="0"/>
        <v>0</v>
      </c>
      <c r="J36" s="36">
        <f t="shared" si="1"/>
        <v>0</v>
      </c>
      <c r="K36" s="90">
        <f t="shared" si="3"/>
        <v>0</v>
      </c>
      <c r="L36" s="90">
        <f t="shared" si="4"/>
        <v>0</v>
      </c>
      <c r="M36" s="37"/>
      <c r="N36" s="38"/>
      <c r="O36" s="38"/>
      <c r="P36" s="39">
        <f t="shared" si="2"/>
        <v>0</v>
      </c>
    </row>
    <row r="37" spans="1:16" ht="14.4" x14ac:dyDescent="0.3">
      <c r="A37" s="21"/>
      <c r="B37" s="22"/>
      <c r="C37" s="23"/>
      <c r="D37" s="89"/>
      <c r="E37" s="68"/>
      <c r="F37" s="41"/>
      <c r="G37" s="42"/>
      <c r="H37" s="43">
        <v>0.5</v>
      </c>
      <c r="I37" s="44">
        <f t="shared" si="0"/>
        <v>0</v>
      </c>
      <c r="J37" s="36">
        <f t="shared" si="1"/>
        <v>0</v>
      </c>
      <c r="K37" s="90">
        <f t="shared" si="3"/>
        <v>0</v>
      </c>
      <c r="L37" s="90">
        <f t="shared" si="4"/>
        <v>0</v>
      </c>
      <c r="M37" s="42"/>
      <c r="N37" s="45"/>
      <c r="O37" s="45"/>
      <c r="P37" s="46">
        <f t="shared" si="2"/>
        <v>0</v>
      </c>
    </row>
    <row r="38" spans="1:16" ht="14.25" customHeight="1" x14ac:dyDescent="0.3">
      <c r="A38" s="24" t="s">
        <v>19</v>
      </c>
      <c r="B38" s="25"/>
      <c r="C38" s="26"/>
      <c r="D38" s="157"/>
      <c r="E38" s="25"/>
      <c r="F38" s="26">
        <f>SUM(F28:F37)</f>
        <v>500</v>
      </c>
      <c r="G38" s="24"/>
      <c r="H38" s="25"/>
      <c r="I38" s="47">
        <f>SUM(I28:I37)</f>
        <v>185.75082867132866</v>
      </c>
      <c r="J38" s="47">
        <f>SUM(J28:J37)</f>
        <v>792.33</v>
      </c>
      <c r="K38" s="47">
        <f>SUM(K28:K37)</f>
        <v>638.33000000000004</v>
      </c>
      <c r="L38" s="47">
        <f>SUM(L28:L37)</f>
        <v>446.19999999999993</v>
      </c>
      <c r="M38" s="49"/>
      <c r="N38" s="49"/>
      <c r="O38" s="49"/>
      <c r="P38" s="48">
        <f>SUM(P28:P37)</f>
        <v>2625</v>
      </c>
    </row>
    <row r="39" spans="1:16" ht="14.25" customHeight="1" x14ac:dyDescent="0.3"/>
    <row r="40" spans="1:16" ht="14.25" customHeight="1" x14ac:dyDescent="0.3">
      <c r="B40" s="128" t="s">
        <v>84</v>
      </c>
      <c r="C40" s="124"/>
      <c r="D40" s="74"/>
      <c r="G40" s="129" t="s">
        <v>39</v>
      </c>
      <c r="H40" s="130"/>
      <c r="I40" s="130"/>
      <c r="J40" s="124"/>
    </row>
    <row r="41" spans="1:16" ht="14.25" customHeight="1" x14ac:dyDescent="0.3">
      <c r="B41" s="50" t="s">
        <v>40</v>
      </c>
      <c r="C41" s="51">
        <f>F38</f>
        <v>500</v>
      </c>
      <c r="D41" s="75"/>
      <c r="G41" s="131" t="s">
        <v>41</v>
      </c>
      <c r="H41" s="122"/>
      <c r="I41" s="38">
        <v>11</v>
      </c>
      <c r="J41" s="51" t="s">
        <v>42</v>
      </c>
    </row>
    <row r="42" spans="1:16" ht="14.25" customHeight="1" x14ac:dyDescent="0.3">
      <c r="B42" s="50" t="s">
        <v>43</v>
      </c>
      <c r="C42" s="40">
        <v>300</v>
      </c>
      <c r="D42" s="76"/>
      <c r="G42" s="131" t="s">
        <v>87</v>
      </c>
      <c r="H42" s="122"/>
      <c r="I42" s="69">
        <f>SUMPRODUCT(G28:G37,F28:F37,D28:D37)</f>
        <v>58030</v>
      </c>
      <c r="J42" s="51" t="s">
        <v>44</v>
      </c>
    </row>
    <row r="43" spans="1:16" ht="14.25" customHeight="1" x14ac:dyDescent="0.3">
      <c r="B43" s="53" t="s">
        <v>45</v>
      </c>
      <c r="C43" s="41">
        <v>50</v>
      </c>
      <c r="D43" s="76"/>
      <c r="G43" s="131" t="s">
        <v>46</v>
      </c>
      <c r="H43" s="122"/>
      <c r="I43" s="34">
        <v>0.42</v>
      </c>
      <c r="J43" s="51"/>
    </row>
    <row r="44" spans="1:16" ht="14.25" customHeight="1" x14ac:dyDescent="0.3">
      <c r="G44" s="131" t="s">
        <v>47</v>
      </c>
      <c r="H44" s="122"/>
      <c r="I44" s="34">
        <v>0.05</v>
      </c>
      <c r="J44" s="51"/>
      <c r="K44" s="51" t="s">
        <v>48</v>
      </c>
      <c r="L44" s="75"/>
      <c r="M44" s="75"/>
      <c r="N44" s="75"/>
      <c r="O44" s="75"/>
    </row>
    <row r="45" spans="1:16" ht="14.25" customHeight="1" x14ac:dyDescent="0.3">
      <c r="B45" s="128" t="s">
        <v>85</v>
      </c>
      <c r="C45" s="124"/>
      <c r="D45" s="74"/>
      <c r="G45" s="131" t="s">
        <v>49</v>
      </c>
      <c r="H45" s="122"/>
      <c r="I45" s="34">
        <v>0.3</v>
      </c>
      <c r="J45" s="51"/>
      <c r="K45" s="52" t="s">
        <v>50</v>
      </c>
      <c r="L45" s="52"/>
      <c r="M45" s="52"/>
      <c r="N45" s="52"/>
      <c r="O45" s="52"/>
    </row>
    <row r="46" spans="1:16" ht="14.25" customHeight="1" x14ac:dyDescent="0.3">
      <c r="B46" s="50" t="s">
        <v>51</v>
      </c>
      <c r="C46" s="54">
        <f>I38</f>
        <v>185.75082867132866</v>
      </c>
      <c r="D46" s="77"/>
      <c r="G46" s="155" t="s">
        <v>52</v>
      </c>
      <c r="H46" s="154"/>
      <c r="I46" s="34">
        <v>0.02</v>
      </c>
      <c r="J46" s="55" t="s">
        <v>53</v>
      </c>
    </row>
    <row r="47" spans="1:16" ht="14.25" customHeight="1" x14ac:dyDescent="0.3">
      <c r="B47" s="53" t="s">
        <v>54</v>
      </c>
      <c r="C47" s="56">
        <f>P38</f>
        <v>2625</v>
      </c>
      <c r="D47" s="78"/>
      <c r="G47" s="116" t="s">
        <v>55</v>
      </c>
      <c r="H47" s="117"/>
      <c r="I47" s="43">
        <v>0.99299999999999999</v>
      </c>
      <c r="J47" s="57"/>
    </row>
    <row r="48" spans="1:16" ht="14.25" customHeight="1" x14ac:dyDescent="0.3">
      <c r="G48" s="155" t="s">
        <v>56</v>
      </c>
      <c r="H48" s="154"/>
      <c r="I48" s="58">
        <v>0.05</v>
      </c>
      <c r="J48" s="55"/>
    </row>
    <row r="49" spans="2:15" ht="14.25" customHeight="1" x14ac:dyDescent="0.3">
      <c r="B49" s="129" t="s">
        <v>57</v>
      </c>
      <c r="C49" s="124"/>
      <c r="D49" s="74"/>
      <c r="G49" s="129" t="s">
        <v>58</v>
      </c>
      <c r="H49" s="124"/>
      <c r="I49" s="70">
        <f>I42*I41/1000*((1-I48)*(I45+I43*(1-I44))+I48*I47)</f>
        <v>455.57612099999994</v>
      </c>
      <c r="J49" s="59" t="s">
        <v>59</v>
      </c>
      <c r="K49" s="52" t="s">
        <v>60</v>
      </c>
      <c r="L49" s="52"/>
      <c r="M49" s="52"/>
      <c r="N49" s="52"/>
      <c r="O49" s="52"/>
    </row>
    <row r="50" spans="2:15" ht="14.25" customHeight="1" x14ac:dyDescent="0.3">
      <c r="B50" s="60" t="s">
        <v>21</v>
      </c>
      <c r="C50" s="61">
        <f>C47+C46-C41-C42-C43</f>
        <v>1960.7508286713287</v>
      </c>
      <c r="D50" s="78"/>
      <c r="G50" s="129" t="s">
        <v>61</v>
      </c>
      <c r="H50" s="124"/>
      <c r="I50" s="71">
        <f>I42*I41/1000*(1-I46)*I47</f>
        <v>621.1844562</v>
      </c>
      <c r="J50" s="59" t="s">
        <v>59</v>
      </c>
    </row>
    <row r="51" spans="2:15" ht="14.25" customHeight="1" x14ac:dyDescent="0.3">
      <c r="B51" s="132" t="s">
        <v>86</v>
      </c>
      <c r="C51" s="150">
        <v>-2000</v>
      </c>
      <c r="D51" s="79"/>
      <c r="G51" s="116" t="s">
        <v>62</v>
      </c>
      <c r="H51" s="138"/>
      <c r="I51" s="71">
        <f>I42*I41/1000*I47*(1-I46)</f>
        <v>621.1844562</v>
      </c>
      <c r="J51" s="57" t="s">
        <v>59</v>
      </c>
    </row>
    <row r="52" spans="2:15" ht="14.25" customHeight="1" x14ac:dyDescent="0.3">
      <c r="B52" s="133"/>
      <c r="C52" s="151"/>
      <c r="D52" s="74"/>
      <c r="G52" s="116" t="s">
        <v>63</v>
      </c>
      <c r="H52" s="138"/>
      <c r="I52" s="71">
        <f>I42*I41/1000*(I45+I43*(1-I44))</f>
        <v>446.19267000000002</v>
      </c>
      <c r="J52" s="57" t="s">
        <v>59</v>
      </c>
    </row>
    <row r="53" spans="2:15" ht="14.25" customHeight="1" x14ac:dyDescent="0.3">
      <c r="B53" s="134"/>
      <c r="C53" s="152"/>
      <c r="D53" s="74"/>
      <c r="G53" s="116" t="s">
        <v>77</v>
      </c>
      <c r="H53" s="138"/>
      <c r="I53" s="71">
        <f>I42*I41/1000*(I43*(1-I44))</f>
        <v>254.69367</v>
      </c>
      <c r="J53" s="57" t="s">
        <v>59</v>
      </c>
    </row>
    <row r="54" spans="2:15" ht="14.25" customHeight="1" x14ac:dyDescent="0.3">
      <c r="B54" s="153" t="s">
        <v>64</v>
      </c>
      <c r="C54" s="154"/>
      <c r="D54" s="74"/>
      <c r="G54" s="116" t="s">
        <v>78</v>
      </c>
      <c r="H54" s="138"/>
      <c r="I54" s="94">
        <f>I42*I41/1000*(I45)</f>
        <v>191.499</v>
      </c>
      <c r="J54" s="95" t="s">
        <v>59</v>
      </c>
    </row>
    <row r="55" spans="2:15" ht="14.25" customHeight="1" x14ac:dyDescent="0.3">
      <c r="B55" s="133"/>
      <c r="C55" s="122"/>
      <c r="G55" s="116" t="s">
        <v>79</v>
      </c>
      <c r="H55" s="117"/>
      <c r="I55" s="96"/>
      <c r="J55" s="97" t="s">
        <v>59</v>
      </c>
      <c r="M55" s="52"/>
      <c r="N55" s="52"/>
      <c r="O55" s="52"/>
    </row>
    <row r="56" spans="2:15" ht="14.25" customHeight="1" x14ac:dyDescent="0.3">
      <c r="B56" s="133"/>
      <c r="C56" s="122"/>
    </row>
    <row r="57" spans="2:15" ht="14.25" customHeight="1" x14ac:dyDescent="0.3">
      <c r="G57" s="129" t="s">
        <v>65</v>
      </c>
      <c r="H57" s="130"/>
      <c r="I57" s="72">
        <v>446.2</v>
      </c>
      <c r="J57" s="59" t="s">
        <v>59</v>
      </c>
      <c r="K57" s="52" t="s">
        <v>66</v>
      </c>
      <c r="L57" s="52"/>
    </row>
    <row r="58" spans="2:15" ht="14.25" customHeight="1" x14ac:dyDescent="0.3"/>
    <row r="59" spans="2:15" ht="14.25" customHeight="1" x14ac:dyDescent="0.3"/>
    <row r="60" spans="2:15" ht="14.25" customHeight="1" x14ac:dyDescent="0.3"/>
    <row r="61" spans="2:15" ht="14.25" customHeight="1" x14ac:dyDescent="0.3"/>
    <row r="62" spans="2:15" ht="14.25" customHeight="1" x14ac:dyDescent="0.3"/>
    <row r="63" spans="2:15" ht="14.25" customHeight="1" x14ac:dyDescent="0.3"/>
    <row r="64" spans="2:15"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sheetData>
  <mergeCells count="41">
    <mergeCell ref="K26:L26"/>
    <mergeCell ref="G57:H57"/>
    <mergeCell ref="G53:H53"/>
    <mergeCell ref="C51:C53"/>
    <mergeCell ref="B54:C56"/>
    <mergeCell ref="G44:H44"/>
    <mergeCell ref="B45:C45"/>
    <mergeCell ref="G45:H45"/>
    <mergeCell ref="G46:H46"/>
    <mergeCell ref="G47:H47"/>
    <mergeCell ref="G48:H48"/>
    <mergeCell ref="B49:C49"/>
    <mergeCell ref="G49:H49"/>
    <mergeCell ref="G50:H50"/>
    <mergeCell ref="G51:H51"/>
    <mergeCell ref="G52:H52"/>
    <mergeCell ref="G54:H54"/>
    <mergeCell ref="A1:S1"/>
    <mergeCell ref="B20:C23"/>
    <mergeCell ref="G20:G21"/>
    <mergeCell ref="H20:H21"/>
    <mergeCell ref="I20:I21"/>
    <mergeCell ref="I22:I23"/>
    <mergeCell ref="F20:F21"/>
    <mergeCell ref="F22:F23"/>
    <mergeCell ref="G22:G23"/>
    <mergeCell ref="H22:H23"/>
    <mergeCell ref="F2:L2"/>
    <mergeCell ref="G55:H55"/>
    <mergeCell ref="A26:D26"/>
    <mergeCell ref="A2:D2"/>
    <mergeCell ref="A25:V25"/>
    <mergeCell ref="E26:F26"/>
    <mergeCell ref="G26:J26"/>
    <mergeCell ref="M26:P26"/>
    <mergeCell ref="B40:C40"/>
    <mergeCell ref="G40:J40"/>
    <mergeCell ref="G41:H41"/>
    <mergeCell ref="G42:H42"/>
    <mergeCell ref="G43:H43"/>
    <mergeCell ref="B51:B53"/>
  </mergeCells>
  <conditionalFormatting sqref="C4:G17 C28:D37">
    <cfRule type="cellIs" dxfId="0" priority="1" operator="equal">
      <formula>"non"</formula>
    </cfRule>
  </conditionalFormatting>
  <dataValidations disablePrompts="1" count="3">
    <dataValidation type="list" allowBlank="1" showErrorMessage="1" sqref="B4:B17 B28:B37" xr:uid="{00000000-0002-0000-0000-000000000000}">
      <formula1>Typologie</formula1>
    </dataValidation>
    <dataValidation type="list" allowBlank="1" showErrorMessage="1" sqref="I4:I17 C4:C17 K4:L17 C28:C37" xr:uid="{00000000-0002-0000-0000-000001000000}">
      <formula1>choix</formula1>
    </dataValidation>
    <dataValidation allowBlank="1" showErrorMessage="1" sqref="D4:F17 D28:D37" xr:uid="{00000000-0002-0000-0000-000002000000}"/>
  </dataValidations>
  <pageMargins left="0.7" right="0.7" top="0.75" bottom="0.75" header="0" footer="0"/>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election activeCell="A2" sqref="A2:O3"/>
    </sheetView>
  </sheetViews>
  <sheetFormatPr baseColWidth="10" defaultColWidth="14.44140625" defaultRowHeight="15" customHeight="1" x14ac:dyDescent="0.3"/>
  <cols>
    <col min="1" max="26" width="10.6640625" customWidth="1"/>
  </cols>
  <sheetData>
    <row r="1" spans="1:26" ht="14.25" customHeight="1" x14ac:dyDescent="0.3">
      <c r="A1" s="27" t="s">
        <v>83</v>
      </c>
    </row>
    <row r="2" spans="1:26" ht="14.25" customHeight="1" x14ac:dyDescent="0.3">
      <c r="A2" s="156" t="s">
        <v>67</v>
      </c>
      <c r="B2" s="122"/>
      <c r="C2" s="122"/>
      <c r="D2" s="122"/>
      <c r="E2" s="122"/>
      <c r="F2" s="122"/>
      <c r="G2" s="122"/>
      <c r="H2" s="122"/>
      <c r="I2" s="122"/>
      <c r="J2" s="122"/>
      <c r="K2" s="122"/>
      <c r="L2" s="122"/>
      <c r="M2" s="122"/>
      <c r="N2" s="122"/>
      <c r="O2" s="122"/>
    </row>
    <row r="3" spans="1:26" ht="75.599999999999994" customHeight="1" x14ac:dyDescent="0.3">
      <c r="A3" s="122"/>
      <c r="B3" s="122"/>
      <c r="C3" s="122"/>
      <c r="D3" s="122"/>
      <c r="E3" s="122"/>
      <c r="F3" s="122"/>
      <c r="G3" s="122"/>
      <c r="H3" s="122"/>
      <c r="I3" s="122"/>
      <c r="J3" s="122"/>
      <c r="K3" s="122"/>
      <c r="L3" s="122"/>
      <c r="M3" s="122"/>
      <c r="N3" s="122"/>
      <c r="O3" s="122"/>
    </row>
    <row r="4" spans="1:26" ht="14.25" customHeight="1" x14ac:dyDescent="0.3"/>
    <row r="5" spans="1:26" ht="14.25" customHeight="1" x14ac:dyDescent="0.3">
      <c r="A5" s="121" t="s">
        <v>68</v>
      </c>
      <c r="B5" s="122"/>
      <c r="C5" s="122"/>
    </row>
    <row r="6" spans="1:26" ht="102" customHeight="1" x14ac:dyDescent="0.3">
      <c r="A6" s="156" t="s">
        <v>82</v>
      </c>
      <c r="B6" s="122"/>
      <c r="C6" s="122"/>
      <c r="D6" s="122"/>
      <c r="E6" s="122"/>
      <c r="F6" s="122"/>
      <c r="G6" s="122"/>
      <c r="H6" s="122"/>
      <c r="I6" s="122"/>
      <c r="J6" s="122"/>
      <c r="K6" s="122"/>
      <c r="L6" s="122"/>
      <c r="M6" s="122"/>
      <c r="N6" s="122"/>
      <c r="O6" s="122"/>
    </row>
    <row r="7" spans="1:26" ht="14.25" customHeight="1" x14ac:dyDescent="0.3"/>
    <row r="8" spans="1:26" ht="14.25" customHeight="1" x14ac:dyDescent="0.3">
      <c r="A8" s="121" t="s">
        <v>69</v>
      </c>
      <c r="B8" s="122"/>
      <c r="C8" s="122"/>
      <c r="D8" s="122"/>
    </row>
    <row r="9" spans="1:26" ht="71.25" customHeight="1" x14ac:dyDescent="0.3">
      <c r="A9" s="156" t="s">
        <v>70</v>
      </c>
      <c r="B9" s="122"/>
      <c r="C9" s="122"/>
      <c r="D9" s="122"/>
      <c r="E9" s="122"/>
      <c r="F9" s="122"/>
      <c r="G9" s="122"/>
      <c r="H9" s="122"/>
      <c r="I9" s="122"/>
      <c r="J9" s="122"/>
      <c r="K9" s="122"/>
      <c r="L9" s="122"/>
      <c r="M9" s="122"/>
      <c r="N9" s="122"/>
      <c r="O9" s="122"/>
      <c r="P9" s="62"/>
      <c r="Q9" s="62"/>
      <c r="R9" s="62"/>
      <c r="S9" s="62"/>
      <c r="T9" s="62"/>
      <c r="U9" s="62"/>
      <c r="V9" s="62"/>
      <c r="W9" s="62"/>
      <c r="X9" s="62"/>
      <c r="Y9" s="62"/>
      <c r="Z9" s="62"/>
    </row>
    <row r="10" spans="1:26" ht="45" customHeight="1" x14ac:dyDescent="0.3">
      <c r="A10" s="156" t="s">
        <v>71</v>
      </c>
      <c r="B10" s="122"/>
      <c r="C10" s="122"/>
      <c r="D10" s="122"/>
      <c r="E10" s="122"/>
      <c r="F10" s="122"/>
      <c r="G10" s="122"/>
      <c r="H10" s="122"/>
      <c r="I10" s="122"/>
      <c r="J10" s="122"/>
      <c r="K10" s="122"/>
      <c r="L10" s="122"/>
      <c r="M10" s="122"/>
      <c r="N10" s="122"/>
      <c r="O10" s="122"/>
    </row>
    <row r="11" spans="1:26" ht="14.25" customHeight="1" x14ac:dyDescent="0.3"/>
    <row r="12" spans="1:26" ht="14.25" customHeight="1" x14ac:dyDescent="0.3"/>
    <row r="13" spans="1:26" ht="14.25" customHeight="1" x14ac:dyDescent="0.3"/>
    <row r="14" spans="1:26" ht="14.25" customHeight="1" x14ac:dyDescent="0.3"/>
    <row r="15" spans="1:26" ht="14.25" customHeight="1" x14ac:dyDescent="0.3"/>
    <row r="16" spans="1:26" ht="14.25" customHeight="1" x14ac:dyDescent="0.3"/>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6">
    <mergeCell ref="A9:O9"/>
    <mergeCell ref="A10:O10"/>
    <mergeCell ref="A2:O3"/>
    <mergeCell ref="A5:C5"/>
    <mergeCell ref="A6:O6"/>
    <mergeCell ref="A8:D8"/>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000"/>
  <sheetViews>
    <sheetView workbookViewId="0"/>
  </sheetViews>
  <sheetFormatPr baseColWidth="10" defaultColWidth="14.44140625" defaultRowHeight="15" customHeight="1" x14ac:dyDescent="0.3"/>
  <cols>
    <col min="1" max="1" width="15.6640625" customWidth="1"/>
    <col min="2" max="26" width="10.6640625" customWidth="1"/>
  </cols>
  <sheetData>
    <row r="1" spans="1:3" ht="14.25" customHeight="1" x14ac:dyDescent="0.3">
      <c r="A1" s="52" t="s">
        <v>17</v>
      </c>
      <c r="C1" s="52" t="s">
        <v>14</v>
      </c>
    </row>
    <row r="2" spans="1:3" ht="14.25" customHeight="1" x14ac:dyDescent="0.3">
      <c r="A2" s="52" t="s">
        <v>13</v>
      </c>
      <c r="C2" s="52" t="s">
        <v>15</v>
      </c>
    </row>
    <row r="3" spans="1:3" ht="14.25" customHeight="1" x14ac:dyDescent="0.3">
      <c r="A3" s="52" t="s">
        <v>72</v>
      </c>
    </row>
    <row r="4" spans="1:3" ht="14.25" customHeight="1" x14ac:dyDescent="0.3"/>
    <row r="5" spans="1:3" ht="14.25" customHeight="1" x14ac:dyDescent="0.3"/>
    <row r="6" spans="1:3" ht="14.25" customHeight="1" x14ac:dyDescent="0.3"/>
    <row r="7" spans="1:3" ht="14.25" customHeight="1" x14ac:dyDescent="0.3"/>
    <row r="8" spans="1:3" ht="14.25" customHeight="1" x14ac:dyDescent="0.3"/>
    <row r="9" spans="1:3" ht="14.25" customHeight="1" x14ac:dyDescent="0.3"/>
    <row r="10" spans="1:3" ht="14.25" customHeight="1" x14ac:dyDescent="0.3"/>
    <row r="11" spans="1:3" ht="14.25" customHeight="1" x14ac:dyDescent="0.3"/>
    <row r="12" spans="1:3" ht="14.25" customHeight="1" x14ac:dyDescent="0.3"/>
    <row r="13" spans="1:3" ht="14.25" customHeight="1" x14ac:dyDescent="0.3"/>
    <row r="14" spans="1:3" ht="14.25" customHeight="1" x14ac:dyDescent="0.3"/>
    <row r="15" spans="1:3" ht="14.25" customHeight="1" x14ac:dyDescent="0.3"/>
    <row r="16" spans="1:3" ht="14.25" customHeight="1" x14ac:dyDescent="0.3"/>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Bilan Lot XX-23</vt:lpstr>
      <vt:lpstr>Méthodologie</vt:lpstr>
      <vt:lpstr>Liste</vt:lpstr>
      <vt:lpstr>choix</vt:lpstr>
      <vt:lpstr>Typologie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Adrien Dain</dc:creator>
  <cp:lastModifiedBy>Adrien Dain</cp:lastModifiedBy>
  <dcterms:created xsi:type="dcterms:W3CDTF">2015-06-05T18:19:34Z</dcterms:created>
  <dcterms:modified xsi:type="dcterms:W3CDTF">2023-08-22T13:58:27Z</dcterms:modified>
</cp:coreProperties>
</file>