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db16db6848e39a/Documents/AAMF/GT/GT Valo biogaz/"/>
    </mc:Choice>
  </mc:AlternateContent>
  <xr:revisionPtr revIDLastSave="4" documentId="8_{0A3E4661-A089-48AC-BE67-771776E8AB05}" xr6:coauthVersionLast="47" xr6:coauthVersionMax="47" xr10:uidLastSave="{E092DEEC-C45A-412C-9972-CFFA7E491243}"/>
  <bookViews>
    <workbookView xWindow="-108" yWindow="-108" windowWidth="23256" windowHeight="12456" xr2:uid="{00000000-000D-0000-FFFF-FFFF00000000}"/>
  </bookViews>
  <sheets>
    <sheet name="TA 2011 (202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E23" i="5"/>
  <c r="B23" i="5"/>
  <c r="C23" i="5" s="1"/>
  <c r="E24" i="5" s="1"/>
  <c r="C24" i="5" s="1"/>
  <c r="C20" i="5"/>
  <c r="C13" i="5"/>
  <c r="C33" i="5" s="1"/>
  <c r="C32" i="5" l="1"/>
  <c r="C35" i="5" s="1"/>
</calcChain>
</file>

<file path=xl/sharedStrings.xml><?xml version="1.0" encoding="utf-8"?>
<sst xmlns="http://schemas.openxmlformats.org/spreadsheetml/2006/main" count="66" uniqueCount="59">
  <si>
    <r>
      <t xml:space="preserve"> NE REMPIR QUE LES ZONES GRISES</t>
    </r>
    <r>
      <rPr>
        <sz val="14"/>
        <rFont val="Calibri"/>
        <family val="2"/>
      </rPr>
      <t xml:space="preserve"> les autres sont verrouillées</t>
    </r>
  </si>
  <si>
    <t xml:space="preserve">Date </t>
  </si>
  <si>
    <t>Le nom de l'unité de méthanisation</t>
  </si>
  <si>
    <t xml:space="preserve">Etape 1 </t>
  </si>
  <si>
    <t xml:space="preserve">la valeur initiale de l'indice FM0ABE0000 </t>
  </si>
  <si>
    <t xml:space="preserve">reprendre dans mon contrat initial les valeurs des indices initiaux </t>
  </si>
  <si>
    <t xml:space="preserve">la valeur initiale de l'indiceICHTrev-TS  </t>
  </si>
  <si>
    <t xml:space="preserve">Etape 2 </t>
  </si>
  <si>
    <t xml:space="preserve">Pour le contrat BGM6 la formule est </t>
  </si>
  <si>
    <r>
      <t>L = 0,3 + (0,3 x (</t>
    </r>
    <r>
      <rPr>
        <sz val="12"/>
        <color rgb="FFFF0000"/>
        <rFont val="Times New Roman"/>
        <family val="1"/>
      </rPr>
      <t>ICHTrev-TS</t>
    </r>
    <r>
      <rPr>
        <sz val="12"/>
        <color rgb="FF000000"/>
        <rFont val="Times New Roman"/>
        <family val="1"/>
      </rPr>
      <t> / </t>
    </r>
    <r>
      <rPr>
        <sz val="12"/>
        <color rgb="FF0000FF"/>
        <rFont val="Times New Roman"/>
        <family val="1"/>
      </rPr>
      <t>ICHTrev – Tso</t>
    </r>
    <r>
      <rPr>
        <sz val="12"/>
        <color rgb="FF000000"/>
        <rFont val="Times New Roman"/>
        <family val="1"/>
      </rPr>
      <t>)) + (0,4 x (</t>
    </r>
    <r>
      <rPr>
        <sz val="12"/>
        <color rgb="FFFF0000"/>
        <rFont val="Times New Roman"/>
        <family val="1"/>
      </rPr>
      <t>FMOABE0000 </t>
    </r>
    <r>
      <rPr>
        <sz val="12"/>
        <color rgb="FF000000"/>
        <rFont val="Times New Roman"/>
        <family val="1"/>
      </rPr>
      <t>/ </t>
    </r>
    <r>
      <rPr>
        <sz val="12"/>
        <color rgb="FF0000FF"/>
        <rFont val="Times New Roman"/>
        <family val="1"/>
      </rPr>
      <t>FMOABE0000o</t>
    </r>
    <r>
      <rPr>
        <sz val="12"/>
        <color rgb="FF000000"/>
        <rFont val="Times New Roman"/>
        <family val="1"/>
      </rPr>
      <t>))</t>
    </r>
  </si>
  <si>
    <t xml:space="preserve">Arrondi à 5 chiffres </t>
  </si>
  <si>
    <t>Etape 3 renseigner les valeurs actuelles de mon installation</t>
  </si>
  <si>
    <t xml:space="preserve">en % avec 1 chiffre derrière la virgule </t>
  </si>
  <si>
    <t xml:space="preserve">Arrondi à 3 chiffres </t>
  </si>
  <si>
    <t>en c€/kWh</t>
  </si>
  <si>
    <t xml:space="preserve">pour mémoire le total  </t>
  </si>
  <si>
    <t xml:space="preserve">règles d'arrondi </t>
  </si>
  <si>
    <t>étape 6  j'applique le coefficient L sur les 2 éléments du tarif = résultats</t>
  </si>
  <si>
    <t>arrondi 1 décimale</t>
  </si>
  <si>
    <t xml:space="preserve">la valeur au 1/11/2022 de l'indice FM0ABE0000 </t>
  </si>
  <si>
    <t xml:space="preserve">la valeur au 1/11/2022 de l'indiceICHTrev-TS  </t>
  </si>
  <si>
    <t xml:space="preserve">ma valeur L au 1/11/2022 est donc </t>
  </si>
  <si>
    <t>sur factures de  nov 2022 à octobre 2023</t>
  </si>
  <si>
    <t>Base 2008</t>
  </si>
  <si>
    <t>Base 2015</t>
  </si>
  <si>
    <t>pour le contrat TA 2011</t>
  </si>
  <si>
    <t>calculer son coefficient L au 1er novembre</t>
  </si>
  <si>
    <t>2010 -&gt; 2015</t>
  </si>
  <si>
    <t>2005 -&gt; 2010</t>
  </si>
  <si>
    <t>Rappel indice de correction</t>
  </si>
  <si>
    <t>C'est bien la Cmax maintenant y compris les éventuelles augmentations depuis la signature du contrat</t>
  </si>
  <si>
    <t>La Cmax sous contrat avec votre fournisseur</t>
  </si>
  <si>
    <t>en Nm3/h</t>
  </si>
  <si>
    <t>C'est bien la dernière proportion que vous avez fait dans votre déclaration de novembre 2022</t>
  </si>
  <si>
    <t>la part de déchets des collectivités</t>
  </si>
  <si>
    <t>la part des produits agricoles (CIVE, effluents,…)</t>
  </si>
  <si>
    <t>Prime sur déchets des collectivités (PI1)</t>
  </si>
  <si>
    <t>Si le débit est supérieur à 350 NM3/h alors PI2</t>
  </si>
  <si>
    <t>Si le débit est inférieur à 50 NM3/h alors PI2</t>
  </si>
  <si>
    <t>le calcul duPI2 va se faire par extrapolation entre 2 c€ (&gt;350NM3/h) et 3c€ (&gt;50NM3/h)</t>
  </si>
  <si>
    <t>p1*PI1</t>
  </si>
  <si>
    <t xml:space="preserve">Mon PI2*p2 est donc de </t>
  </si>
  <si>
    <t xml:space="preserve">Mon PI est donc de </t>
  </si>
  <si>
    <r>
      <t xml:space="preserve">étape 5 le tarif de base (Tbase dans le contrat biométhane, </t>
    </r>
    <r>
      <rPr>
        <sz val="11"/>
        <color rgb="FFFF0000"/>
        <rFont val="Calibri"/>
        <family val="2"/>
      </rPr>
      <t>n'est pas le tarif de référence</t>
    </r>
    <r>
      <rPr>
        <sz val="11"/>
        <color rgb="FF000000"/>
        <rFont val="Calibri"/>
        <family val="2"/>
      </rPr>
      <t>)</t>
    </r>
  </si>
  <si>
    <t>Date indice</t>
  </si>
  <si>
    <t>base imposée pour calcul</t>
  </si>
  <si>
    <t>étape 4 le calcul de la prime en fonction des intrants (PI)</t>
  </si>
  <si>
    <r>
      <t xml:space="preserve">c'est ce prix que vous mettrez </t>
    </r>
    <r>
      <rPr>
        <b/>
        <u/>
        <sz val="11"/>
        <color rgb="FF000000"/>
        <rFont val="Calibri"/>
        <family val="2"/>
      </rPr>
      <t>sur la seconde ligne</t>
    </r>
    <r>
      <rPr>
        <sz val="11"/>
        <color rgb="FF000000"/>
        <rFont val="Calibri"/>
        <family val="2"/>
      </rPr>
      <t xml:space="preserve"> de votre facture qui sera libellée "prime intrants"</t>
    </r>
  </si>
  <si>
    <t xml:space="preserve">Valeur qui sera régularisée en novembre 2023 si vous avez des taux d'intrants différents </t>
  </si>
  <si>
    <t>Si besoin, corriger l'indice pour être dans la base imposée</t>
  </si>
  <si>
    <t>en c€/kWh avec 3 chiffres derrière la virgule</t>
  </si>
  <si>
    <t xml:space="preserve">étape 6 </t>
  </si>
  <si>
    <t>Valeur du coefficient K sur le contrat biométhane</t>
  </si>
  <si>
    <t>K contrat</t>
  </si>
  <si>
    <t>prime effluent x L x K = Pr intrants</t>
  </si>
  <si>
    <t>Tbase (valeurs arrêté)</t>
  </si>
  <si>
    <t xml:space="preserve">Valeur du tarif de base dans le contrat à date de signature </t>
  </si>
  <si>
    <r>
      <t xml:space="preserve">c'est ce prix que vous mettrez </t>
    </r>
    <r>
      <rPr>
        <b/>
        <u/>
        <sz val="11"/>
        <color rgb="FF000000"/>
        <rFont val="Calibri"/>
        <family val="2"/>
      </rPr>
      <t>sur la première ligne</t>
    </r>
    <r>
      <rPr>
        <sz val="11"/>
        <color rgb="FF000000"/>
        <rFont val="Calibri"/>
        <family val="2"/>
      </rPr>
      <t xml:space="preserve"> de votre facture (Tarif indexé)</t>
    </r>
  </si>
  <si>
    <t xml:space="preserve">  tarif de base x L x K  = T indexé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</si>
</sst>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8" x14ac:knownFonts="1">
    <font>
      <sz val="11"/>
      <color rgb="FF000000"/>
      <name val="Calibri"/>
    </font>
    <font>
      <b/>
      <sz val="14"/>
      <color rgb="FF31859B"/>
      <name val="Calibri"/>
      <family val="2"/>
    </font>
    <font>
      <b/>
      <sz val="14"/>
      <color rgb="FF632423"/>
      <name val="Calibri"/>
      <family val="2"/>
    </font>
    <font>
      <b/>
      <sz val="14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B8CCE4"/>
      <name val="Calibri"/>
      <family val="2"/>
    </font>
    <font>
      <sz val="11"/>
      <color rgb="FFFFFFFF"/>
      <name val="Calibri"/>
      <family val="2"/>
    </font>
    <font>
      <sz val="12"/>
      <color rgb="FF31859B"/>
      <name val="Calibri"/>
      <family val="2"/>
    </font>
    <font>
      <sz val="14"/>
      <name val="Calibri"/>
      <family val="2"/>
    </font>
    <font>
      <sz val="12"/>
      <color rgb="FFFF0000"/>
      <name val="Times New Roman"/>
      <family val="1"/>
    </font>
    <font>
      <sz val="12"/>
      <color rgb="FF0000FF"/>
      <name val="Times New Roman"/>
      <family val="1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2" fillId="3" borderId="1" xfId="0" applyFont="1" applyFill="1" applyBorder="1"/>
    <xf numFmtId="0" fontId="0" fillId="3" borderId="1" xfId="0" applyFill="1" applyBorder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4" fillId="2" borderId="1" xfId="0" applyFont="1" applyFill="1" applyBorder="1"/>
    <xf numFmtId="0" fontId="7" fillId="2" borderId="1" xfId="0" applyFont="1" applyFill="1" applyBorder="1"/>
    <xf numFmtId="0" fontId="8" fillId="4" borderId="1" xfId="0" applyFont="1" applyFill="1" applyBorder="1"/>
    <xf numFmtId="0" fontId="8" fillId="0" borderId="0" xfId="0" applyFont="1"/>
    <xf numFmtId="0" fontId="5" fillId="2" borderId="1" xfId="0" applyFont="1" applyFill="1" applyBorder="1"/>
    <xf numFmtId="0" fontId="9" fillId="2" borderId="1" xfId="0" applyFont="1" applyFill="1" applyBorder="1"/>
    <xf numFmtId="0" fontId="15" fillId="0" borderId="0" xfId="0" applyFont="1"/>
    <xf numFmtId="0" fontId="0" fillId="3" borderId="1" xfId="0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14" fillId="2" borderId="1" xfId="0" applyFont="1" applyFill="1" applyBorder="1"/>
    <xf numFmtId="14" fontId="5" fillId="3" borderId="1" xfId="0" applyNumberFormat="1" applyFont="1" applyFill="1" applyBorder="1" applyProtection="1">
      <protection locked="0"/>
    </xf>
    <xf numFmtId="0" fontId="14" fillId="0" borderId="0" xfId="0" applyFont="1"/>
    <xf numFmtId="17" fontId="0" fillId="0" borderId="0" xfId="0" applyNumberFormat="1"/>
    <xf numFmtId="0" fontId="0" fillId="0" borderId="3" xfId="0" applyBorder="1"/>
    <xf numFmtId="0" fontId="0" fillId="3" borderId="4" xfId="0" applyFill="1" applyBorder="1" applyProtection="1">
      <protection locked="0"/>
    </xf>
    <xf numFmtId="0" fontId="14" fillId="0" borderId="1" xfId="0" applyFont="1" applyBorder="1"/>
    <xf numFmtId="0" fontId="0" fillId="2" borderId="4" xfId="0" applyFill="1" applyBorder="1"/>
    <xf numFmtId="0" fontId="0" fillId="0" borderId="4" xfId="0" applyBorder="1"/>
    <xf numFmtId="0" fontId="6" fillId="2" borderId="4" xfId="0" applyFont="1" applyFill="1" applyBorder="1"/>
    <xf numFmtId="0" fontId="1" fillId="2" borderId="4" xfId="0" applyFont="1" applyFill="1" applyBorder="1"/>
    <xf numFmtId="0" fontId="1" fillId="0" borderId="4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14" fillId="2" borderId="4" xfId="0" applyFont="1" applyFill="1" applyBorder="1"/>
    <xf numFmtId="164" fontId="0" fillId="3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5" fontId="1" fillId="2" borderId="4" xfId="0" applyNumberFormat="1" applyFont="1" applyFill="1" applyBorder="1"/>
    <xf numFmtId="0" fontId="0" fillId="0" borderId="1" xfId="0" applyBorder="1" applyAlignment="1">
      <alignment horizontal="right"/>
    </xf>
    <xf numFmtId="17" fontId="0" fillId="3" borderId="1" xfId="0" applyNumberFormat="1" applyFill="1" applyBorder="1" applyProtection="1">
      <protection locked="0"/>
    </xf>
    <xf numFmtId="17" fontId="0" fillId="3" borderId="4" xfId="0" applyNumberFormat="1" applyFill="1" applyBorder="1" applyProtection="1">
      <protection locked="0"/>
    </xf>
    <xf numFmtId="0" fontId="8" fillId="0" borderId="1" xfId="0" applyFont="1" applyBorder="1"/>
    <xf numFmtId="0" fontId="14" fillId="0" borderId="4" xfId="0" applyFont="1" applyBorder="1"/>
    <xf numFmtId="0" fontId="16" fillId="0" borderId="2" xfId="0" applyFont="1" applyBorder="1"/>
    <xf numFmtId="0" fontId="16" fillId="0" borderId="3" xfId="0" applyFont="1" applyBorder="1"/>
    <xf numFmtId="0" fontId="17" fillId="0" borderId="0" xfId="0" applyFont="1" applyAlignment="1">
      <alignment wrapText="1"/>
    </xf>
    <xf numFmtId="0" fontId="14" fillId="0" borderId="5" xfId="0" applyFont="1" applyBorder="1"/>
    <xf numFmtId="0" fontId="0" fillId="0" borderId="6" xfId="0" applyBorder="1"/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17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19050</xdr:rowOff>
    </xdr:from>
    <xdr:to>
      <xdr:col>0</xdr:col>
      <xdr:colOff>1390650</xdr:colOff>
      <xdr:row>2</xdr:row>
      <xdr:rowOff>428625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D1EB12AE-0029-49F4-A6E4-24C4BDCFA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476250"/>
          <a:ext cx="1133475" cy="4095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4457700</xdr:colOff>
      <xdr:row>2</xdr:row>
      <xdr:rowOff>38100</xdr:rowOff>
    </xdr:from>
    <xdr:to>
      <xdr:col>0</xdr:col>
      <xdr:colOff>5467350</xdr:colOff>
      <xdr:row>2</xdr:row>
      <xdr:rowOff>447675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24B4CA51-AEEF-470E-8D7C-F03840F71D2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57700" y="495300"/>
          <a:ext cx="1009650" cy="4095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0A259-6237-4626-8B43-0929F0B19E9D}">
  <sheetPr>
    <pageSetUpPr fitToPage="1"/>
  </sheetPr>
  <dimension ref="A1:F966"/>
  <sheetViews>
    <sheetView tabSelected="1" zoomScale="85" zoomScaleNormal="85" workbookViewId="0">
      <selection activeCell="C9" sqref="C9"/>
    </sheetView>
  </sheetViews>
  <sheetFormatPr baseColWidth="10" defaultColWidth="14.44140625" defaultRowHeight="15" customHeight="1" x14ac:dyDescent="0.3"/>
  <cols>
    <col min="1" max="1" width="89.44140625" customWidth="1"/>
    <col min="2" max="2" width="44.33203125" customWidth="1"/>
    <col min="3" max="3" width="17.33203125" customWidth="1"/>
    <col min="4" max="4" width="23" customWidth="1"/>
    <col min="5" max="5" width="10.44140625" customWidth="1"/>
    <col min="6" max="6" width="13.5546875" customWidth="1"/>
    <col min="7" max="26" width="10" customWidth="1"/>
  </cols>
  <sheetData>
    <row r="1" spans="1:6" ht="18" customHeight="1" thickBot="1" x14ac:dyDescent="0.35"/>
    <row r="2" spans="1:6" ht="18" customHeight="1" x14ac:dyDescent="0.35">
      <c r="B2" s="3" t="s">
        <v>0</v>
      </c>
      <c r="C2" s="4"/>
      <c r="D2" s="5"/>
      <c r="E2" s="46" t="s">
        <v>29</v>
      </c>
      <c r="F2" s="47"/>
    </row>
    <row r="3" spans="1:6" ht="39.75" customHeight="1" x14ac:dyDescent="0.35">
      <c r="B3" s="6"/>
      <c r="C3" s="7"/>
      <c r="E3" s="48" t="s">
        <v>27</v>
      </c>
      <c r="F3" s="49" t="s">
        <v>28</v>
      </c>
    </row>
    <row r="4" spans="1:6" ht="14.25" customHeight="1" thickBot="1" x14ac:dyDescent="0.35">
      <c r="A4" s="15"/>
      <c r="C4" t="s">
        <v>1</v>
      </c>
      <c r="D4" t="s">
        <v>16</v>
      </c>
      <c r="E4" s="50">
        <v>1.0629</v>
      </c>
      <c r="F4" s="51">
        <v>1.0932999999999999</v>
      </c>
    </row>
    <row r="5" spans="1:6" ht="21" customHeight="1" x14ac:dyDescent="0.4">
      <c r="A5" s="8" t="s">
        <v>2</v>
      </c>
      <c r="B5" s="17"/>
      <c r="C5" s="20"/>
    </row>
    <row r="6" spans="1:6" ht="30" x14ac:dyDescent="0.4">
      <c r="A6" s="9" t="s">
        <v>25</v>
      </c>
      <c r="B6" s="2"/>
      <c r="C6" s="52" t="s">
        <v>49</v>
      </c>
      <c r="D6" s="52"/>
      <c r="E6" s="21" t="s">
        <v>44</v>
      </c>
      <c r="F6" s="45" t="s">
        <v>45</v>
      </c>
    </row>
    <row r="7" spans="1:6" ht="14.25" customHeight="1" x14ac:dyDescent="0.3">
      <c r="A7" s="2" t="s">
        <v>3</v>
      </c>
      <c r="B7" s="2" t="s">
        <v>4</v>
      </c>
      <c r="C7" s="16"/>
      <c r="D7" s="25" t="s">
        <v>18</v>
      </c>
      <c r="E7" s="39"/>
      <c r="F7" s="43" t="s">
        <v>24</v>
      </c>
    </row>
    <row r="8" spans="1:6" ht="14.25" customHeight="1" x14ac:dyDescent="0.3">
      <c r="A8" s="26" t="s">
        <v>5</v>
      </c>
      <c r="B8" s="26" t="s">
        <v>6</v>
      </c>
      <c r="C8" s="24"/>
      <c r="D8" s="42" t="s">
        <v>18</v>
      </c>
      <c r="E8" s="40"/>
      <c r="F8" s="44" t="s">
        <v>23</v>
      </c>
    </row>
    <row r="9" spans="1:6" ht="14.25" customHeight="1" x14ac:dyDescent="0.3">
      <c r="A9" s="2"/>
      <c r="B9" s="2"/>
    </row>
    <row r="10" spans="1:6" ht="14.25" customHeight="1" x14ac:dyDescent="0.3">
      <c r="A10" s="2" t="s">
        <v>7</v>
      </c>
      <c r="B10" s="19" t="s">
        <v>19</v>
      </c>
      <c r="C10">
        <v>136.30000000000001</v>
      </c>
      <c r="D10" s="22">
        <v>44713</v>
      </c>
      <c r="E10" s="21" t="s">
        <v>24</v>
      </c>
    </row>
    <row r="11" spans="1:6" ht="14.25" customHeight="1" x14ac:dyDescent="0.3">
      <c r="A11" s="2" t="s">
        <v>26</v>
      </c>
      <c r="B11" s="19" t="s">
        <v>20</v>
      </c>
      <c r="C11">
        <v>131.5</v>
      </c>
      <c r="D11" s="22">
        <v>44743</v>
      </c>
      <c r="E11" s="21" t="s">
        <v>23</v>
      </c>
    </row>
    <row r="12" spans="1:6" ht="14.25" customHeight="1" x14ac:dyDescent="0.3">
      <c r="A12" s="2" t="s">
        <v>8</v>
      </c>
      <c r="B12" s="2"/>
    </row>
    <row r="13" spans="1:6" ht="18" customHeight="1" x14ac:dyDescent="0.35">
      <c r="A13" s="28" t="s">
        <v>9</v>
      </c>
      <c r="B13" s="29" t="s">
        <v>21</v>
      </c>
      <c r="C13" s="30" t="e">
        <f>ROUND(0.3+(0.3*(C11/C8))+(0.4*(C10/C7)),5)</f>
        <v>#DIV/0!</v>
      </c>
      <c r="D13" s="27" t="s">
        <v>10</v>
      </c>
      <c r="E13" s="27"/>
      <c r="F13" s="23"/>
    </row>
    <row r="14" spans="1:6" ht="14.25" customHeight="1" x14ac:dyDescent="0.3">
      <c r="A14" s="2"/>
      <c r="B14" s="2"/>
    </row>
    <row r="15" spans="1:6" ht="14.25" customHeight="1" x14ac:dyDescent="0.3">
      <c r="A15" s="2" t="s">
        <v>11</v>
      </c>
      <c r="B15" s="2"/>
    </row>
    <row r="16" spans="1:6" ht="14.25" customHeight="1" x14ac:dyDescent="0.3">
      <c r="A16" s="19" t="s">
        <v>30</v>
      </c>
      <c r="B16" s="19" t="s">
        <v>31</v>
      </c>
      <c r="C16" s="16">
        <v>150</v>
      </c>
      <c r="D16" s="21" t="s">
        <v>32</v>
      </c>
    </row>
    <row r="17" spans="1:6" ht="28.5" customHeight="1" x14ac:dyDescent="0.3">
      <c r="A17" s="19" t="s">
        <v>33</v>
      </c>
      <c r="B17" s="19" t="s">
        <v>34</v>
      </c>
      <c r="C17" s="18">
        <v>0</v>
      </c>
      <c r="D17" s="31" t="s">
        <v>12</v>
      </c>
      <c r="E17" s="32"/>
      <c r="F17" s="33"/>
    </row>
    <row r="18" spans="1:6" ht="14.25" customHeight="1" x14ac:dyDescent="0.3">
      <c r="A18" s="26"/>
      <c r="B18" s="34" t="s">
        <v>35</v>
      </c>
      <c r="C18" s="35">
        <v>1</v>
      </c>
      <c r="D18" s="36" t="s">
        <v>12</v>
      </c>
      <c r="E18" s="27"/>
      <c r="F18" s="23"/>
    </row>
    <row r="19" spans="1:6" ht="14.25" customHeight="1" x14ac:dyDescent="0.3">
      <c r="A19" s="19" t="s">
        <v>46</v>
      </c>
      <c r="B19" s="2"/>
      <c r="D19" s="21"/>
    </row>
    <row r="20" spans="1:6" ht="14.25" customHeight="1" x14ac:dyDescent="0.3">
      <c r="A20" s="19" t="s">
        <v>36</v>
      </c>
      <c r="B20" s="2">
        <v>0.5</v>
      </c>
      <c r="C20" s="8">
        <f>C17*B20</f>
        <v>0</v>
      </c>
      <c r="D20" s="21" t="s">
        <v>40</v>
      </c>
    </row>
    <row r="21" spans="1:6" ht="14.25" customHeight="1" x14ac:dyDescent="0.3">
      <c r="A21" s="19" t="s">
        <v>37</v>
      </c>
      <c r="B21" s="2">
        <v>2</v>
      </c>
      <c r="C21" s="8"/>
    </row>
    <row r="22" spans="1:6" ht="14.25" customHeight="1" x14ac:dyDescent="0.3">
      <c r="A22" s="19" t="s">
        <v>38</v>
      </c>
      <c r="B22" s="2">
        <v>3</v>
      </c>
      <c r="C22" s="8"/>
    </row>
    <row r="23" spans="1:6" ht="14.25" customHeight="1" x14ac:dyDescent="0.3">
      <c r="A23" s="19" t="s">
        <v>39</v>
      </c>
      <c r="B23" s="10">
        <f>IF(C16&gt;50,E23,B22)</f>
        <v>2.6666666666666665</v>
      </c>
      <c r="C23" s="8">
        <f>IF(C16&lt;350,B23,B21)</f>
        <v>2.6666666666666665</v>
      </c>
      <c r="E23" s="11">
        <f>B21+(B22-B21)*(350-C16)/(350-50)</f>
        <v>2.6666666666666665</v>
      </c>
      <c r="F23" s="12"/>
    </row>
    <row r="24" spans="1:6" ht="18" customHeight="1" x14ac:dyDescent="0.3">
      <c r="A24" s="2"/>
      <c r="B24" s="19" t="s">
        <v>41</v>
      </c>
      <c r="C24" s="38">
        <f>ROUND(E24,3)*C18</f>
        <v>2.6669999999999998</v>
      </c>
      <c r="D24" s="32"/>
      <c r="E24" s="41">
        <f>SUM(C21:C23)</f>
        <v>2.6666666666666665</v>
      </c>
      <c r="F24" s="33"/>
    </row>
    <row r="25" spans="1:6" ht="14.25" customHeight="1" x14ac:dyDescent="0.35">
      <c r="A25" s="26"/>
      <c r="B25" s="29" t="s">
        <v>42</v>
      </c>
      <c r="C25" s="37">
        <f>(C24+C20)</f>
        <v>2.6669999999999998</v>
      </c>
      <c r="D25" s="27" t="s">
        <v>13</v>
      </c>
      <c r="E25" s="27"/>
      <c r="F25" s="23"/>
    </row>
    <row r="26" spans="1:6" ht="14.25" customHeight="1" x14ac:dyDescent="0.35">
      <c r="A26" s="19" t="s">
        <v>43</v>
      </c>
      <c r="B26" s="1"/>
    </row>
    <row r="27" spans="1:6" ht="14.25" customHeight="1" x14ac:dyDescent="0.35">
      <c r="A27" s="34" t="s">
        <v>56</v>
      </c>
      <c r="B27" s="29" t="s">
        <v>55</v>
      </c>
      <c r="C27" s="24">
        <v>7.8</v>
      </c>
      <c r="D27" s="42" t="s">
        <v>50</v>
      </c>
      <c r="E27" s="27"/>
      <c r="F27" s="23"/>
    </row>
    <row r="28" spans="1:6" ht="14.25" customHeight="1" x14ac:dyDescent="0.35">
      <c r="A28" s="19" t="s">
        <v>51</v>
      </c>
      <c r="B28" s="1"/>
    </row>
    <row r="29" spans="1:6" ht="14.25" customHeight="1" x14ac:dyDescent="0.35">
      <c r="A29" s="34" t="s">
        <v>52</v>
      </c>
      <c r="B29" s="29" t="s">
        <v>53</v>
      </c>
      <c r="C29" s="24">
        <v>1.0972</v>
      </c>
      <c r="D29" s="42"/>
      <c r="E29" s="27"/>
      <c r="F29" s="23"/>
    </row>
    <row r="30" spans="1:6" ht="14.25" customHeight="1" x14ac:dyDescent="0.35">
      <c r="A30" s="2"/>
      <c r="B30" s="1"/>
    </row>
    <row r="31" spans="1:6" ht="18" customHeight="1" x14ac:dyDescent="0.35">
      <c r="A31" s="13" t="s">
        <v>17</v>
      </c>
      <c r="B31" s="1" t="s">
        <v>22</v>
      </c>
      <c r="C31" s="8" t="s">
        <v>14</v>
      </c>
    </row>
    <row r="32" spans="1:6" ht="18" customHeight="1" x14ac:dyDescent="0.35">
      <c r="A32" s="19" t="s">
        <v>57</v>
      </c>
      <c r="B32" s="1" t="s">
        <v>58</v>
      </c>
      <c r="C32" s="1" t="e">
        <f>ROUND(C27*C13*C29,3)</f>
        <v>#DIV/0!</v>
      </c>
      <c r="D32" t="s">
        <v>13</v>
      </c>
    </row>
    <row r="33" spans="1:4" ht="18" customHeight="1" x14ac:dyDescent="0.35">
      <c r="A33" s="19" t="s">
        <v>47</v>
      </c>
      <c r="B33" s="1" t="s">
        <v>54</v>
      </c>
      <c r="C33" s="1" t="e">
        <f>ROUND(C13*C25*C29,3)</f>
        <v>#DIV/0!</v>
      </c>
      <c r="D33" t="s">
        <v>13</v>
      </c>
    </row>
    <row r="34" spans="1:4" ht="14.25" customHeight="1" x14ac:dyDescent="0.3">
      <c r="A34" s="2"/>
      <c r="B34" s="2"/>
    </row>
    <row r="35" spans="1:4" ht="15" customHeight="1" x14ac:dyDescent="0.3">
      <c r="A35" s="19" t="s">
        <v>48</v>
      </c>
      <c r="B35" s="14" t="s">
        <v>15</v>
      </c>
      <c r="C35" s="2" t="e">
        <f>C32+C33</f>
        <v>#DIV/0!</v>
      </c>
      <c r="D35" t="s">
        <v>13</v>
      </c>
    </row>
    <row r="36" spans="1:4" ht="14.25" customHeight="1" x14ac:dyDescent="0.3"/>
    <row r="37" spans="1:4" ht="14.25" customHeight="1" x14ac:dyDescent="0.3"/>
    <row r="38" spans="1:4" ht="14.25" customHeight="1" x14ac:dyDescent="0.3"/>
    <row r="39" spans="1:4" ht="14.25" customHeight="1" x14ac:dyDescent="0.3"/>
    <row r="40" spans="1:4" ht="14.25" customHeight="1" x14ac:dyDescent="0.3"/>
    <row r="41" spans="1:4" ht="14.25" customHeight="1" x14ac:dyDescent="0.3"/>
    <row r="42" spans="1:4" ht="14.25" customHeight="1" x14ac:dyDescent="0.3"/>
    <row r="43" spans="1:4" ht="14.25" customHeight="1" x14ac:dyDescent="0.3"/>
    <row r="44" spans="1:4" ht="14.25" customHeight="1" x14ac:dyDescent="0.3"/>
    <row r="45" spans="1:4" ht="14.25" customHeight="1" x14ac:dyDescent="0.3"/>
    <row r="46" spans="1:4" ht="14.25" customHeight="1" x14ac:dyDescent="0.3"/>
    <row r="47" spans="1:4" ht="14.25" customHeight="1" x14ac:dyDescent="0.3"/>
    <row r="48" spans="1:4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</sheetData>
  <sheetProtection algorithmName="SHA-512" hashValue="PeMERNd9fTeL+IBAXZtwJGSUID5ZDaj6TNOTAMTCrE0s4HmcCwZtZKu1O8WrpJRr7c9oiP6ompis9TT0YlKIQg==" saltValue="fy77DLPBAAOSwq3f3njrew==" spinCount="100000" sheet="1" objects="1" scenarios="1"/>
  <mergeCells count="1">
    <mergeCell ref="C6:D6"/>
  </mergeCells>
  <pageMargins left="0.51181102362204722" right="0.51181102362204722" top="0.94488188976377963" bottom="0.74803149606299213" header="0.31496062992125984" footer="0.11811023622047245"/>
  <pageSetup paperSize="9" scale="7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 2011 (2022)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Ollivier</dc:creator>
  <cp:lastModifiedBy>Adrien Dain</cp:lastModifiedBy>
  <cp:lastPrinted>2018-11-19T18:42:43Z</cp:lastPrinted>
  <dcterms:created xsi:type="dcterms:W3CDTF">2017-11-21T11:11:15Z</dcterms:created>
  <dcterms:modified xsi:type="dcterms:W3CDTF">2022-12-08T07:57:19Z</dcterms:modified>
</cp:coreProperties>
</file>